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510" yWindow="360" windowWidth="14130" windowHeight="14310" tabRatio="861"/>
  </bookViews>
  <sheets>
    <sheet name="CAPA " sheetId="96" r:id="rId1"/>
    <sheet name="ORÇAMENTO ETE_REDE" sheetId="57" r:id="rId2"/>
    <sheet name="CRONOGRAMA OBRA REDE" sheetId="64" r:id="rId3"/>
    <sheet name="COMP. BLINDAGEM 1,5 - 3,0" sheetId="94" r:id="rId4"/>
    <sheet name="COMP. BLINDAGEM 3,0-4,5" sheetId="95" r:id="rId5"/>
    <sheet name="COMPOSIÇÃO PAVIMENTAÇÃO" sheetId="70" r:id="rId6"/>
    <sheet name="COMPOSIÇÃO POÇO DE VISITA" sheetId="86" r:id="rId7"/>
    <sheet name="COMPOSIÇÃO CAMARA BALÃO" sheetId="87" r:id="rId8"/>
    <sheet name="CESTO METÁLICO" sheetId="93" r:id="rId9"/>
    <sheet name="COMPOSIÇÃO POSTE-BLOCO" sheetId="83" r:id="rId10"/>
    <sheet name="ASSEN. PEAD" sheetId="10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>#N/A</definedName>
    <definedName name="\e">#N/A</definedName>
    <definedName name="__SL6">#N/A</definedName>
    <definedName name="_expansao" localSheetId="10">#REF!</definedName>
    <definedName name="_expansao" localSheetId="0">#REF!</definedName>
    <definedName name="_expansao" localSheetId="8">#REF!</definedName>
    <definedName name="_expansao" localSheetId="3">#REF!</definedName>
    <definedName name="_expansao" localSheetId="4">#REF!</definedName>
    <definedName name="_expansao" localSheetId="7">#REF!</definedName>
    <definedName name="_expansao" localSheetId="5">#REF!</definedName>
    <definedName name="_expansao" localSheetId="6">#REF!</definedName>
    <definedName name="_expansao" localSheetId="9">#REF!</definedName>
    <definedName name="_expansao">#REF!</definedName>
    <definedName name="_expansao___0" localSheetId="10">#REF!</definedName>
    <definedName name="_expansao___0" localSheetId="0">#REF!</definedName>
    <definedName name="_expansao___0" localSheetId="8">#REF!</definedName>
    <definedName name="_expansao___0" localSheetId="3">#REF!</definedName>
    <definedName name="_expansao___0" localSheetId="4">#REF!</definedName>
    <definedName name="_expansao___0" localSheetId="7">#REF!</definedName>
    <definedName name="_expansao___0" localSheetId="5">#REF!</definedName>
    <definedName name="_expansao___0" localSheetId="6">#REF!</definedName>
    <definedName name="_expansao___0" localSheetId="9">#REF!</definedName>
    <definedName name="_expansao___0">#REF!</definedName>
    <definedName name="_expansao___2" localSheetId="10">#REF!</definedName>
    <definedName name="_expansao___2" localSheetId="0">#REF!</definedName>
    <definedName name="_expansao___2" localSheetId="8">#REF!</definedName>
    <definedName name="_expansao___2" localSheetId="3">#REF!</definedName>
    <definedName name="_expansao___2" localSheetId="4">#REF!</definedName>
    <definedName name="_expansao___2" localSheetId="7">#REF!</definedName>
    <definedName name="_expansao___2" localSheetId="5">#REF!</definedName>
    <definedName name="_expansao___2" localSheetId="6">#REF!</definedName>
    <definedName name="_expansao___2" localSheetId="9">#REF!</definedName>
    <definedName name="_expansao___2">#REF!</definedName>
    <definedName name="_xlnm._FilterDatabase" localSheetId="1" hidden="1">'ORÇAMENTO ETE_REDE'!$A$9:$M$489</definedName>
    <definedName name="_Key1" localSheetId="10" hidden="1">#REF!</definedName>
    <definedName name="_Key1" localSheetId="0" hidden="1">#REF!</definedName>
    <definedName name="_Key1" localSheetId="8" hidden="1">#REF!</definedName>
    <definedName name="_Key1" localSheetId="3" hidden="1">#REF!</definedName>
    <definedName name="_Key1" localSheetId="4" hidden="1">#REF!</definedName>
    <definedName name="_Key1" localSheetId="7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hidden="1">#REF!</definedName>
    <definedName name="_Key2" localSheetId="10" hidden="1">#REF!</definedName>
    <definedName name="_Key2" localSheetId="0" hidden="1">#REF!</definedName>
    <definedName name="_Key2" localSheetId="8" hidden="1">#REF!</definedName>
    <definedName name="_Key2" localSheetId="3" hidden="1">#REF!</definedName>
    <definedName name="_Key2" localSheetId="4" hidden="1">#REF!</definedName>
    <definedName name="_Key2" localSheetId="7" hidden="1">#REF!</definedName>
    <definedName name="_Key2" localSheetId="5" hidden="1">#REF!</definedName>
    <definedName name="_Key2" localSheetId="6" hidden="1">#REF!</definedName>
    <definedName name="_Key2" localSheetId="9" hidden="1">#REF!</definedName>
    <definedName name="_Key2" hidden="1">#REF!</definedName>
    <definedName name="_MAT1" localSheetId="10">[1]EQUIP!#REF!</definedName>
    <definedName name="_MAT1" localSheetId="8">[1]EQUIP!#REF!</definedName>
    <definedName name="_MAT1" localSheetId="3">[1]EQUIP!#REF!</definedName>
    <definedName name="_MAT1" localSheetId="4">[1]EQUIP!#REF!</definedName>
    <definedName name="_MAT1">[1]EQUIP!#REF!</definedName>
    <definedName name="_Order1" hidden="1">255</definedName>
    <definedName name="_Order2" hidden="1">255</definedName>
    <definedName name="_SL6">#N/A</definedName>
    <definedName name="_Sort" localSheetId="10" hidden="1">#REF!</definedName>
    <definedName name="_Sort" localSheetId="0" hidden="1">#REF!</definedName>
    <definedName name="_Sort" localSheetId="8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localSheetId="5" hidden="1">#REF!</definedName>
    <definedName name="_Sort" localSheetId="6" hidden="1">#REF!</definedName>
    <definedName name="_Sort" localSheetId="9" hidden="1">#REF!</definedName>
    <definedName name="_Sort" hidden="1">#REF!</definedName>
    <definedName name="A" localSheetId="10">[2]MDO!#REF!</definedName>
    <definedName name="A" localSheetId="0">[2]MDO!#REF!</definedName>
    <definedName name="A" localSheetId="8">[2]MDO!#REF!</definedName>
    <definedName name="A" localSheetId="3">[2]MDO!#REF!</definedName>
    <definedName name="A" localSheetId="4">[2]MDO!#REF!</definedName>
    <definedName name="A">[2]MDO!#REF!</definedName>
    <definedName name="AAA" localSheetId="10">#REF!</definedName>
    <definedName name="AAA" localSheetId="0">#REF!</definedName>
    <definedName name="AAA" localSheetId="8">#REF!</definedName>
    <definedName name="AAA" localSheetId="3">#REF!</definedName>
    <definedName name="AAA" localSheetId="4">#REF!</definedName>
    <definedName name="AAA" localSheetId="7">#REF!</definedName>
    <definedName name="AAA" localSheetId="5">#REF!</definedName>
    <definedName name="AAA" localSheetId="6">#REF!</definedName>
    <definedName name="AAA" localSheetId="9">#REF!</definedName>
    <definedName name="AAA">#REF!</definedName>
    <definedName name="aaaaaaa" localSheetId="10" hidden="1">#REF!</definedName>
    <definedName name="aaaaaaa" localSheetId="0" hidden="1">#REF!</definedName>
    <definedName name="aaaaaaa" localSheetId="8" hidden="1">#REF!</definedName>
    <definedName name="aaaaaaa" localSheetId="3" hidden="1">#REF!</definedName>
    <definedName name="aaaaaaa" localSheetId="4" hidden="1">#REF!</definedName>
    <definedName name="aaaaaaa" localSheetId="7" hidden="1">#REF!</definedName>
    <definedName name="aaaaaaa" localSheetId="5" hidden="1">#REF!</definedName>
    <definedName name="aaaaaaa" localSheetId="6" hidden="1">#REF!</definedName>
    <definedName name="aaaaaaa" localSheetId="9" hidden="1">#REF!</definedName>
    <definedName name="aaaaaaa" hidden="1">#REF!</definedName>
    <definedName name="ABRE_COLUNAS">#N/A</definedName>
    <definedName name="ACERTA_TITULOS">#N/A</definedName>
    <definedName name="_xlnm.Extract" localSheetId="10">#REF!</definedName>
    <definedName name="_xlnm.Extract" localSheetId="0">#REF!</definedName>
    <definedName name="_xlnm.Extract" localSheetId="8">#REF!</definedName>
    <definedName name="_xlnm.Extract" localSheetId="3">#REF!</definedName>
    <definedName name="_xlnm.Extract" localSheetId="4">#REF!</definedName>
    <definedName name="_xlnm.Extract" localSheetId="7">#REF!</definedName>
    <definedName name="_xlnm.Extract" localSheetId="5">#REF!</definedName>
    <definedName name="_xlnm.Extract" localSheetId="6">#REF!</definedName>
    <definedName name="_xlnm.Extract" localSheetId="9">#REF!</definedName>
    <definedName name="_xlnm.Extract">#REF!</definedName>
    <definedName name="_xlnm.Print_Area" localSheetId="10">'ASSEN. PEAD'!$B$2:$M$13</definedName>
    <definedName name="_xlnm.Print_Area" localSheetId="0">'CAPA '!$A$1:$V$71</definedName>
    <definedName name="_xlnm.Print_Area" localSheetId="8">'CESTO METÁLICO'!$C$2:$L$15</definedName>
    <definedName name="_xlnm.Print_Area" localSheetId="3">'COMP. BLINDAGEM 1,5 - 3,0'!$B$2:$M$30</definedName>
    <definedName name="_xlnm.Print_Area" localSheetId="4">'COMP. BLINDAGEM 3,0-4,5'!$B$2:$M$30</definedName>
    <definedName name="_xlnm.Print_Area" localSheetId="7">'COMPOSIÇÃO CAMARA BALÃO'!$B$1:$M$36</definedName>
    <definedName name="_xlnm.Print_Area" localSheetId="5">'COMPOSIÇÃO PAVIMENTAÇÃO'!$B$2:$M$34</definedName>
    <definedName name="_xlnm.Print_Area" localSheetId="6">'COMPOSIÇÃO POÇO DE VISITA'!$B$1:$M$57</definedName>
    <definedName name="_xlnm.Print_Area" localSheetId="9">'COMPOSIÇÃO POSTE-BLOCO'!$C$3:$L$12</definedName>
    <definedName name="_xlnm.Print_Area" localSheetId="2">'CRONOGRAMA OBRA REDE'!$B$2:$P$29</definedName>
    <definedName name="_xlnm.Print_Area" localSheetId="1">'ORÇAMENTO ETE_REDE'!$A$1:$M$489</definedName>
    <definedName name="Área_impressão_IM" localSheetId="10">#REF!</definedName>
    <definedName name="Área_impressão_IM" localSheetId="0">#REF!</definedName>
    <definedName name="Área_impressão_IM" localSheetId="8">#REF!</definedName>
    <definedName name="Área_impressão_IM" localSheetId="3">#REF!</definedName>
    <definedName name="Área_impressão_IM" localSheetId="4">#REF!</definedName>
    <definedName name="Área_impressão_IM" localSheetId="9">#REF!</definedName>
    <definedName name="Área_impressão_IM">#REF!</definedName>
    <definedName name="BANCO" localSheetId="10">#REF!</definedName>
    <definedName name="BANCO" localSheetId="0">#REF!</definedName>
    <definedName name="BANCO" localSheetId="8">#REF!</definedName>
    <definedName name="BANCO" localSheetId="3">#REF!</definedName>
    <definedName name="BANCO" localSheetId="4">#REF!</definedName>
    <definedName name="BANCO" localSheetId="9">#REF!</definedName>
    <definedName name="BANCO">#REF!</definedName>
    <definedName name="_xlnm.Database" localSheetId="10">#REF!</definedName>
    <definedName name="_xlnm.Database" localSheetId="0">#REF!</definedName>
    <definedName name="_xlnm.Database" localSheetId="8">#REF!</definedName>
    <definedName name="_xlnm.Database" localSheetId="3">#REF!</definedName>
    <definedName name="_xlnm.Database" localSheetId="4">#REF!</definedName>
    <definedName name="_xlnm.Database" localSheetId="7">#REF!</definedName>
    <definedName name="_xlnm.Database" localSheetId="5">#REF!</definedName>
    <definedName name="_xlnm.Database" localSheetId="6">#REF!</definedName>
    <definedName name="_xlnm.Database" localSheetId="9">#REF!</definedName>
    <definedName name="_xlnm.Database">#REF!</definedName>
    <definedName name="BANCO1" localSheetId="10">#REF!</definedName>
    <definedName name="BANCO1" localSheetId="0">#REF!</definedName>
    <definedName name="BANCO1" localSheetId="8">#REF!</definedName>
    <definedName name="BANCO1" localSheetId="3">#REF!</definedName>
    <definedName name="BANCO1" localSheetId="4">#REF!</definedName>
    <definedName name="BANCO1" localSheetId="9">#REF!</definedName>
    <definedName name="BANCO1">#REF!</definedName>
    <definedName name="BANCO2" localSheetId="10">#REF!</definedName>
    <definedName name="BANCO2" localSheetId="0">#REF!</definedName>
    <definedName name="BANCO2" localSheetId="8">#REF!</definedName>
    <definedName name="BANCO2" localSheetId="3">#REF!</definedName>
    <definedName name="BANCO2" localSheetId="4">#REF!</definedName>
    <definedName name="BANCO2" localSheetId="9">#REF!</definedName>
    <definedName name="BANCO2">#REF!</definedName>
    <definedName name="BANCO3" localSheetId="10">#REF!</definedName>
    <definedName name="BANCO3" localSheetId="0">#REF!</definedName>
    <definedName name="BANCO3" localSheetId="8">#REF!</definedName>
    <definedName name="BANCO3" localSheetId="3">#REF!</definedName>
    <definedName name="BANCO3" localSheetId="4">#REF!</definedName>
    <definedName name="BANCO3" localSheetId="9">#REF!</definedName>
    <definedName name="BANCO3">#REF!</definedName>
    <definedName name="BANCO4" localSheetId="10">#REF!</definedName>
    <definedName name="BANCO4" localSheetId="0">#REF!</definedName>
    <definedName name="BANCO4" localSheetId="8">#REF!</definedName>
    <definedName name="BANCO4" localSheetId="3">#REF!</definedName>
    <definedName name="BANCO4" localSheetId="4">#REF!</definedName>
    <definedName name="BANCO4" localSheetId="9">#REF!</definedName>
    <definedName name="BANCO4">#REF!</definedName>
    <definedName name="bdi" localSheetId="10">#REF!</definedName>
    <definedName name="bdi" localSheetId="0">#REF!</definedName>
    <definedName name="bdi" localSheetId="8">#REF!</definedName>
    <definedName name="bdi" localSheetId="3">#REF!</definedName>
    <definedName name="bdi" localSheetId="4">#REF!</definedName>
    <definedName name="bdi" localSheetId="9">#REF!</definedName>
    <definedName name="bdi">#REF!</definedName>
    <definedName name="BLOCO_BEEP">#N/A</definedName>
    <definedName name="BLOCO_IMPRESSAO">#N/A</definedName>
    <definedName name="BLOCO_SI">#N/A</definedName>
    <definedName name="bocais" localSheetId="10">#REF!</definedName>
    <definedName name="bocais" localSheetId="0">#REF!</definedName>
    <definedName name="bocais" localSheetId="8">#REF!</definedName>
    <definedName name="bocais" localSheetId="3">#REF!</definedName>
    <definedName name="bocais" localSheetId="4">#REF!</definedName>
    <definedName name="bocais" localSheetId="7">#REF!</definedName>
    <definedName name="bocais" localSheetId="5">#REF!</definedName>
    <definedName name="bocais" localSheetId="6">#REF!</definedName>
    <definedName name="bocais" localSheetId="9">#REF!</definedName>
    <definedName name="bocais">#REF!</definedName>
    <definedName name="bocais___0" localSheetId="10">#REF!</definedName>
    <definedName name="bocais___0" localSheetId="0">#REF!</definedName>
    <definedName name="bocais___0" localSheetId="8">#REF!</definedName>
    <definedName name="bocais___0" localSheetId="3">#REF!</definedName>
    <definedName name="bocais___0" localSheetId="4">#REF!</definedName>
    <definedName name="bocais___0" localSheetId="7">#REF!</definedName>
    <definedName name="bocais___0" localSheetId="5">#REF!</definedName>
    <definedName name="bocais___0" localSheetId="6">#REF!</definedName>
    <definedName name="bocais___0" localSheetId="9">#REF!</definedName>
    <definedName name="bocais___0">#REF!</definedName>
    <definedName name="bocais___2" localSheetId="10">#REF!</definedName>
    <definedName name="bocais___2" localSheetId="0">#REF!</definedName>
    <definedName name="bocais___2" localSheetId="8">#REF!</definedName>
    <definedName name="bocais___2" localSheetId="3">#REF!</definedName>
    <definedName name="bocais___2" localSheetId="4">#REF!</definedName>
    <definedName name="bocais___2" localSheetId="7">#REF!</definedName>
    <definedName name="bocais___2" localSheetId="5">#REF!</definedName>
    <definedName name="bocais___2" localSheetId="6">#REF!</definedName>
    <definedName name="bocais___2" localSheetId="9">#REF!</definedName>
    <definedName name="bocais___2">#REF!</definedName>
    <definedName name="Bomba_putzmeister" localSheetId="10">#REF!</definedName>
    <definedName name="Bomba_putzmeister" localSheetId="0">#REF!</definedName>
    <definedName name="Bomba_putzmeister" localSheetId="8">#REF!</definedName>
    <definedName name="Bomba_putzmeister" localSheetId="3">#REF!</definedName>
    <definedName name="Bomba_putzmeister" localSheetId="4">#REF!</definedName>
    <definedName name="Bomba_putzmeister" localSheetId="9">#REF!</definedName>
    <definedName name="Bomba_putzmeister">#REF!</definedName>
    <definedName name="calculo_de_hf" localSheetId="10">#REF!</definedName>
    <definedName name="calculo_de_hf" localSheetId="0">#REF!</definedName>
    <definedName name="calculo_de_hf" localSheetId="8">#REF!</definedName>
    <definedName name="calculo_de_hf" localSheetId="3">#REF!</definedName>
    <definedName name="calculo_de_hf" localSheetId="4">#REF!</definedName>
    <definedName name="calculo_de_hf" localSheetId="7">#REF!</definedName>
    <definedName name="calculo_de_hf" localSheetId="5">#REF!</definedName>
    <definedName name="calculo_de_hf" localSheetId="6">#REF!</definedName>
    <definedName name="calculo_de_hf" localSheetId="9">#REF!</definedName>
    <definedName name="calculo_de_hf">#REF!</definedName>
    <definedName name="calculo_de_hf___0" localSheetId="10">#REF!</definedName>
    <definedName name="calculo_de_hf___0" localSheetId="0">#REF!</definedName>
    <definedName name="calculo_de_hf___0" localSheetId="8">#REF!</definedName>
    <definedName name="calculo_de_hf___0" localSheetId="3">#REF!</definedName>
    <definedName name="calculo_de_hf___0" localSheetId="4">#REF!</definedName>
    <definedName name="calculo_de_hf___0" localSheetId="7">#REF!</definedName>
    <definedName name="calculo_de_hf___0" localSheetId="5">#REF!</definedName>
    <definedName name="calculo_de_hf___0" localSheetId="6">#REF!</definedName>
    <definedName name="calculo_de_hf___0" localSheetId="9">#REF!</definedName>
    <definedName name="calculo_de_hf___0">#REF!</definedName>
    <definedName name="calculo_de_hf___2" localSheetId="10">#REF!</definedName>
    <definedName name="calculo_de_hf___2" localSheetId="0">#REF!</definedName>
    <definedName name="calculo_de_hf___2" localSheetId="8">#REF!</definedName>
    <definedName name="calculo_de_hf___2" localSheetId="3">#REF!</definedName>
    <definedName name="calculo_de_hf___2" localSheetId="4">#REF!</definedName>
    <definedName name="calculo_de_hf___2" localSheetId="7">#REF!</definedName>
    <definedName name="calculo_de_hf___2" localSheetId="5">#REF!</definedName>
    <definedName name="calculo_de_hf___2" localSheetId="6">#REF!</definedName>
    <definedName name="calculo_de_hf___2" localSheetId="9">#REF!</definedName>
    <definedName name="calculo_de_hf___2">#REF!</definedName>
    <definedName name="Capa1" localSheetId="10">#REF!</definedName>
    <definedName name="Capa1" localSheetId="0">#REF!</definedName>
    <definedName name="Capa1" localSheetId="8">#REF!</definedName>
    <definedName name="Capa1" localSheetId="3">#REF!</definedName>
    <definedName name="Capa1" localSheetId="4">#REF!</definedName>
    <definedName name="Capa1" localSheetId="7">#REF!</definedName>
    <definedName name="Capa1" localSheetId="5">#REF!</definedName>
    <definedName name="Capa1" localSheetId="6">#REF!</definedName>
    <definedName name="Capa1" localSheetId="9">#REF!</definedName>
    <definedName name="Capa1">#REF!</definedName>
    <definedName name="CODIGO" localSheetId="10">#REF!</definedName>
    <definedName name="CODIGO" localSheetId="0">#REF!</definedName>
    <definedName name="CODIGO" localSheetId="8">#REF!</definedName>
    <definedName name="CODIGO" localSheetId="3">#REF!</definedName>
    <definedName name="CODIGO" localSheetId="4">#REF!</definedName>
    <definedName name="CODIGO" localSheetId="7">#REF!</definedName>
    <definedName name="CODIGO" localSheetId="5">#REF!</definedName>
    <definedName name="CODIGO" localSheetId="6">#REF!</definedName>
    <definedName name="CODIGO" localSheetId="9">#REF!</definedName>
    <definedName name="CODIGO">#REF!</definedName>
    <definedName name="Código" localSheetId="10">#REF!</definedName>
    <definedName name="Código" localSheetId="0">#REF!</definedName>
    <definedName name="Código" localSheetId="8">#REF!</definedName>
    <definedName name="Código" localSheetId="3">#REF!</definedName>
    <definedName name="Código" localSheetId="4">#REF!</definedName>
    <definedName name="Código" localSheetId="9">#REF!</definedName>
    <definedName name="Código">#REF!</definedName>
    <definedName name="COMEÇO" localSheetId="10">'[3]CAPA -1'!#REF!</definedName>
    <definedName name="COMEÇO" localSheetId="8">'[3]CAPA -1'!#REF!</definedName>
    <definedName name="COMEÇO" localSheetId="3">'[3]CAPA -1'!#REF!</definedName>
    <definedName name="COMEÇO" localSheetId="4">'[3]CAPA -1'!#REF!</definedName>
    <definedName name="COMEÇO" localSheetId="7">'[3]CAPA -1'!#REF!</definedName>
    <definedName name="COMEÇO" localSheetId="5">'[3]CAPA -1'!#REF!</definedName>
    <definedName name="COMEÇO" localSheetId="6">'[3]CAPA -1'!#REF!</definedName>
    <definedName name="COMEÇO" localSheetId="9">'[3]CAPA -1'!#REF!</definedName>
    <definedName name="COMEÇO">'[3]CAPA -1'!#REF!</definedName>
    <definedName name="CONTADOR">#N/A</definedName>
    <definedName name="_xlnm.Criteria" localSheetId="10">'[4]MV cubicle'!#REF!</definedName>
    <definedName name="_xlnm.Criteria" localSheetId="0">'[5]MV cubicle'!#REF!</definedName>
    <definedName name="_xlnm.Criteria" localSheetId="8">'[4]MV cubicle'!#REF!</definedName>
    <definedName name="_xlnm.Criteria" localSheetId="3">'[4]MV cubicle'!#REF!</definedName>
    <definedName name="_xlnm.Criteria" localSheetId="4">'[4]MV cubicle'!#REF!</definedName>
    <definedName name="_xlnm.Criteria" localSheetId="7">'[4]MV cubicle'!#REF!</definedName>
    <definedName name="_xlnm.Criteria" localSheetId="5">'[4]MV cubicle'!#REF!</definedName>
    <definedName name="_xlnm.Criteria" localSheetId="6">'[4]MV cubicle'!#REF!</definedName>
    <definedName name="_xlnm.Criteria" localSheetId="9">'[4]MV cubicle'!#REF!</definedName>
    <definedName name="_xlnm.Criteria">'[5]MV cubicle'!#REF!</definedName>
    <definedName name="cu" localSheetId="10" hidden="1">#REF!</definedName>
    <definedName name="cu" localSheetId="0" hidden="1">#REF!</definedName>
    <definedName name="cu" localSheetId="8" hidden="1">#REF!</definedName>
    <definedName name="cu" localSheetId="3" hidden="1">#REF!</definedName>
    <definedName name="cu" localSheetId="4" hidden="1">#REF!</definedName>
    <definedName name="cu" localSheetId="7" hidden="1">#REF!</definedName>
    <definedName name="cu" localSheetId="5" hidden="1">#REF!</definedName>
    <definedName name="cu" localSheetId="6" hidden="1">#REF!</definedName>
    <definedName name="cu" localSheetId="9" hidden="1">#REF!</definedName>
    <definedName name="cu" hidden="1">#REF!</definedName>
    <definedName name="D" localSheetId="10">[6]Serviços!$A$1:$I$65536</definedName>
    <definedName name="D" localSheetId="0">[7]Serviços!$A$1:$I$65536</definedName>
    <definedName name="D" localSheetId="8">[6]Serviços!$A$1:$I$65536</definedName>
    <definedName name="D" localSheetId="3">[6]Serviços!$A$1:$I$65536</definedName>
    <definedName name="D" localSheetId="4">[6]Serviços!$A$1:$I$65536</definedName>
    <definedName name="D" localSheetId="7">[6]Serviços!$A$1:$I$65536</definedName>
    <definedName name="D" localSheetId="5">[6]Serviços!$A$1:$I$65536</definedName>
    <definedName name="D" localSheetId="6">[6]Serviços!$A$1:$I$65536</definedName>
    <definedName name="D" localSheetId="9">[6]Serviços!$A$1:$I$65536</definedName>
    <definedName name="D">[7]Serviços!$A$1:$I$65536</definedName>
    <definedName name="Data" localSheetId="10">#REF!</definedName>
    <definedName name="Data" localSheetId="0">#REF!</definedName>
    <definedName name="Data" localSheetId="8">#REF!</definedName>
    <definedName name="Data" localSheetId="3">#REF!</definedName>
    <definedName name="Data" localSheetId="4">#REF!</definedName>
    <definedName name="Data" localSheetId="7">#REF!</definedName>
    <definedName name="Data" localSheetId="5">#REF!</definedName>
    <definedName name="Data" localSheetId="6">#REF!</definedName>
    <definedName name="Data" localSheetId="9">#REF!</definedName>
    <definedName name="Data">#REF!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f" localSheetId="10">[6]Serviços!$A$1:$I$65536</definedName>
    <definedName name="df" localSheetId="0">[7]Serviços!$A$1:$I$65536</definedName>
    <definedName name="df" localSheetId="8">[6]Serviços!$A$1:$I$65536</definedName>
    <definedName name="df" localSheetId="3">[6]Serviços!$A$1:$I$65536</definedName>
    <definedName name="df" localSheetId="4">[6]Serviços!$A$1:$I$65536</definedName>
    <definedName name="df" localSheetId="7">[6]Serviços!$A$1:$I$65536</definedName>
    <definedName name="df" localSheetId="5">[6]Serviços!$A$1:$I$65536</definedName>
    <definedName name="df" localSheetId="6">[6]Serviços!$A$1:$I$65536</definedName>
    <definedName name="df" localSheetId="9">[6]Serviços!$A$1:$I$65536</definedName>
    <definedName name="df">[7]Serviços!$A$1:$I$65536</definedName>
    <definedName name="DIMENSIONAMENTO_DE_TUBULAÇÃO" localSheetId="10">#REF!</definedName>
    <definedName name="DIMENSIONAMENTO_DE_TUBULAÇÃO" localSheetId="0">#REF!</definedName>
    <definedName name="DIMENSIONAMENTO_DE_TUBULAÇÃO" localSheetId="8">#REF!</definedName>
    <definedName name="DIMENSIONAMENTO_DE_TUBULAÇÃO" localSheetId="3">#REF!</definedName>
    <definedName name="DIMENSIONAMENTO_DE_TUBULAÇÃO" localSheetId="4">#REF!</definedName>
    <definedName name="DIMENSIONAMENTO_DE_TUBULAÇÃO" localSheetId="7">#REF!</definedName>
    <definedName name="DIMENSIONAMENTO_DE_TUBULAÇÃO" localSheetId="5">#REF!</definedName>
    <definedName name="DIMENSIONAMENTO_DE_TUBULAÇÃO" localSheetId="6">#REF!</definedName>
    <definedName name="DIMENSIONAMENTO_DE_TUBULAÇÃO" localSheetId="9">#REF!</definedName>
    <definedName name="DIMENSIONAMENTO_DE_TUBULAÇÃO">#REF!</definedName>
    <definedName name="DIMENSIONAMENTO_DE_TUBULAÇÃO___0" localSheetId="10">#REF!</definedName>
    <definedName name="DIMENSIONAMENTO_DE_TUBULAÇÃO___0" localSheetId="0">#REF!</definedName>
    <definedName name="DIMENSIONAMENTO_DE_TUBULAÇÃO___0" localSheetId="8">#REF!</definedName>
    <definedName name="DIMENSIONAMENTO_DE_TUBULAÇÃO___0" localSheetId="3">#REF!</definedName>
    <definedName name="DIMENSIONAMENTO_DE_TUBULAÇÃO___0" localSheetId="4">#REF!</definedName>
    <definedName name="DIMENSIONAMENTO_DE_TUBULAÇÃO___0" localSheetId="7">#REF!</definedName>
    <definedName name="DIMENSIONAMENTO_DE_TUBULAÇÃO___0" localSheetId="5">#REF!</definedName>
    <definedName name="DIMENSIONAMENTO_DE_TUBULAÇÃO___0" localSheetId="6">#REF!</definedName>
    <definedName name="DIMENSIONAMENTO_DE_TUBULAÇÃO___0" localSheetId="9">#REF!</definedName>
    <definedName name="DIMENSIONAMENTO_DE_TUBULAÇÃO___0">#REF!</definedName>
    <definedName name="DIMENSIONAMENTO_DE_TUBULAÇÃO___2" localSheetId="10">#REF!</definedName>
    <definedName name="DIMENSIONAMENTO_DE_TUBULAÇÃO___2" localSheetId="0">#REF!</definedName>
    <definedName name="DIMENSIONAMENTO_DE_TUBULAÇÃO___2" localSheetId="8">#REF!</definedName>
    <definedName name="DIMENSIONAMENTO_DE_TUBULAÇÃO___2" localSheetId="3">#REF!</definedName>
    <definedName name="DIMENSIONAMENTO_DE_TUBULAÇÃO___2" localSheetId="4">#REF!</definedName>
    <definedName name="DIMENSIONAMENTO_DE_TUBULAÇÃO___2" localSheetId="7">#REF!</definedName>
    <definedName name="DIMENSIONAMENTO_DE_TUBULAÇÃO___2" localSheetId="5">#REF!</definedName>
    <definedName name="DIMENSIONAMENTO_DE_TUBULAÇÃO___2" localSheetId="6">#REF!</definedName>
    <definedName name="DIMENSIONAMENTO_DE_TUBULAÇÃO___2" localSheetId="9">#REF!</definedName>
    <definedName name="DIMENSIONAMENTO_DE_TUBULAÇÃO___2">#REF!</definedName>
    <definedName name="DT">[8]Dados!$A$6</definedName>
    <definedName name="DTUBOS" localSheetId="10">#REF!</definedName>
    <definedName name="DTUBOS" localSheetId="0">#REF!</definedName>
    <definedName name="DTUBOS" localSheetId="8">#REF!</definedName>
    <definedName name="DTUBOS" localSheetId="3">#REF!</definedName>
    <definedName name="DTUBOS" localSheetId="4">#REF!</definedName>
    <definedName name="DTUBOS" localSheetId="7">#REF!</definedName>
    <definedName name="DTUBOS" localSheetId="5">#REF!</definedName>
    <definedName name="DTUBOS" localSheetId="6">#REF!</definedName>
    <definedName name="DTUBOS" localSheetId="9">#REF!</definedName>
    <definedName name="DTUBOS">#REF!</definedName>
    <definedName name="DTUBOS___0" localSheetId="10">#REF!</definedName>
    <definedName name="DTUBOS___0" localSheetId="0">#REF!</definedName>
    <definedName name="DTUBOS___0" localSheetId="8">#REF!</definedName>
    <definedName name="DTUBOS___0" localSheetId="3">#REF!</definedName>
    <definedName name="DTUBOS___0" localSheetId="4">#REF!</definedName>
    <definedName name="DTUBOS___0" localSheetId="7">#REF!</definedName>
    <definedName name="DTUBOS___0" localSheetId="5">#REF!</definedName>
    <definedName name="DTUBOS___0" localSheetId="6">#REF!</definedName>
    <definedName name="DTUBOS___0" localSheetId="9">#REF!</definedName>
    <definedName name="DTUBOS___0">#REF!</definedName>
    <definedName name="DTUBOS___2" localSheetId="10">#REF!</definedName>
    <definedName name="DTUBOS___2" localSheetId="0">#REF!</definedName>
    <definedName name="DTUBOS___2" localSheetId="8">#REF!</definedName>
    <definedName name="DTUBOS___2" localSheetId="3">#REF!</definedName>
    <definedName name="DTUBOS___2" localSheetId="4">#REF!</definedName>
    <definedName name="DTUBOS___2" localSheetId="7">#REF!</definedName>
    <definedName name="DTUBOS___2" localSheetId="5">#REF!</definedName>
    <definedName name="DTUBOS___2" localSheetId="6">#REF!</definedName>
    <definedName name="DTUBOS___2" localSheetId="9">#REF!</definedName>
    <definedName name="DTUBOS___2">#REF!</definedName>
    <definedName name="E" localSheetId="10">#REF!</definedName>
    <definedName name="E" localSheetId="0">#REF!</definedName>
    <definedName name="E" localSheetId="8">#REF!</definedName>
    <definedName name="E" localSheetId="3">#REF!</definedName>
    <definedName name="E" localSheetId="4">#REF!</definedName>
    <definedName name="E" localSheetId="5">#REF!</definedName>
    <definedName name="E" localSheetId="9">#REF!</definedName>
    <definedName name="E">#REF!</definedName>
    <definedName name="E_ESQUERDA">#N/A</definedName>
    <definedName name="Edital" localSheetId="10">#REF!</definedName>
    <definedName name="Edital" localSheetId="0">#REF!</definedName>
    <definedName name="Edital" localSheetId="8">#REF!</definedName>
    <definedName name="Edital" localSheetId="3">#REF!</definedName>
    <definedName name="Edital" localSheetId="4">#REF!</definedName>
    <definedName name="Edital" localSheetId="7">#REF!</definedName>
    <definedName name="Edital" localSheetId="5">#REF!</definedName>
    <definedName name="Edital" localSheetId="6">#REF!</definedName>
    <definedName name="Edital" localSheetId="9">#REF!</definedName>
    <definedName name="Edital">#REF!</definedName>
    <definedName name="EQPTO" localSheetId="10">#REF!</definedName>
    <definedName name="EQPTO" localSheetId="0">#REF!</definedName>
    <definedName name="EQPTO" localSheetId="8">#REF!</definedName>
    <definedName name="EQPTO" localSheetId="3">#REF!</definedName>
    <definedName name="EQPTO" localSheetId="4">#REF!</definedName>
    <definedName name="EQPTO" localSheetId="9">#REF!</definedName>
    <definedName name="EQPTO">#REF!</definedName>
    <definedName name="equipamento" localSheetId="10">#REF!</definedName>
    <definedName name="equipamento" localSheetId="0">#REF!</definedName>
    <definedName name="equipamento" localSheetId="8">#REF!</definedName>
    <definedName name="equipamento" localSheetId="3">#REF!</definedName>
    <definedName name="equipamento" localSheetId="4">#REF!</definedName>
    <definedName name="equipamento" localSheetId="7">#REF!</definedName>
    <definedName name="equipamento" localSheetId="5">#REF!</definedName>
    <definedName name="equipamento" localSheetId="6">#REF!</definedName>
    <definedName name="equipamento" localSheetId="9">#REF!</definedName>
    <definedName name="equipamento">#REF!</definedName>
    <definedName name="ERRO">#N/A</definedName>
    <definedName name="Excel_BuiltIn__FilterDatabase_1" localSheetId="10">'[9]REPROGRAMAÇÃO ORÇAMENTO'!#REF!</definedName>
    <definedName name="Excel_BuiltIn__FilterDatabase_1" localSheetId="0">'[9]REPROGRAMAÇÃO ORÇAMENTO'!#REF!</definedName>
    <definedName name="Excel_BuiltIn__FilterDatabase_1" localSheetId="8">'[10]REPROGRAMAÇÃO ORÇAMENTO'!#REF!</definedName>
    <definedName name="Excel_BuiltIn__FilterDatabase_1" localSheetId="3">'[9]REPROGRAMAÇÃO ORÇAMENTO'!#REF!</definedName>
    <definedName name="Excel_BuiltIn__FilterDatabase_1" localSheetId="4">'[9]REPROGRAMAÇÃO ORÇAMENTO'!#REF!</definedName>
    <definedName name="Excel_BuiltIn__FilterDatabase_1" localSheetId="9">'[10]REPROGRAMAÇÃO ORÇAMENTO'!#REF!</definedName>
    <definedName name="Excel_BuiltIn__FilterDatabase_1">'[9]REPROGRAMAÇÃO ORÇAMENTO'!#REF!</definedName>
    <definedName name="Excel_BuiltIn__FilterDatabase_13" localSheetId="10">#REF!</definedName>
    <definedName name="Excel_BuiltIn__FilterDatabase_13" localSheetId="0">#REF!</definedName>
    <definedName name="Excel_BuiltIn__FilterDatabase_13" localSheetId="8">#REF!</definedName>
    <definedName name="Excel_BuiltIn__FilterDatabase_13" localSheetId="3">#REF!</definedName>
    <definedName name="Excel_BuiltIn__FilterDatabase_13" localSheetId="4">#REF!</definedName>
    <definedName name="Excel_BuiltIn__FilterDatabase_13" localSheetId="7">#REF!</definedName>
    <definedName name="Excel_BuiltIn__FilterDatabase_13" localSheetId="5">#REF!</definedName>
    <definedName name="Excel_BuiltIn__FilterDatabase_13" localSheetId="6">#REF!</definedName>
    <definedName name="Excel_BuiltIn__FilterDatabase_13" localSheetId="9">#REF!</definedName>
    <definedName name="Excel_BuiltIn__FilterDatabase_13">#REF!</definedName>
    <definedName name="Excel_BuiltIn__FilterDatabase_14" localSheetId="10">#REF!</definedName>
    <definedName name="Excel_BuiltIn__FilterDatabase_14" localSheetId="0">#REF!</definedName>
    <definedName name="Excel_BuiltIn__FilterDatabase_14" localSheetId="8">#REF!</definedName>
    <definedName name="Excel_BuiltIn__FilterDatabase_14" localSheetId="3">#REF!</definedName>
    <definedName name="Excel_BuiltIn__FilterDatabase_14" localSheetId="4">#REF!</definedName>
    <definedName name="Excel_BuiltIn__FilterDatabase_14" localSheetId="7">#REF!</definedName>
    <definedName name="Excel_BuiltIn__FilterDatabase_14" localSheetId="5">#REF!</definedName>
    <definedName name="Excel_BuiltIn__FilterDatabase_14" localSheetId="6">#REF!</definedName>
    <definedName name="Excel_BuiltIn__FilterDatabase_14" localSheetId="9">#REF!</definedName>
    <definedName name="Excel_BuiltIn__FilterDatabase_14">#REF!</definedName>
    <definedName name="Excel_BuiltIn__FilterDatabase_15" localSheetId="10">#REF!</definedName>
    <definedName name="Excel_BuiltIn__FilterDatabase_15" localSheetId="0">#REF!</definedName>
    <definedName name="Excel_BuiltIn__FilterDatabase_15" localSheetId="8">#REF!</definedName>
    <definedName name="Excel_BuiltIn__FilterDatabase_15" localSheetId="3">#REF!</definedName>
    <definedName name="Excel_BuiltIn__FilterDatabase_15" localSheetId="4">#REF!</definedName>
    <definedName name="Excel_BuiltIn__FilterDatabase_15" localSheetId="7">#REF!</definedName>
    <definedName name="Excel_BuiltIn__FilterDatabase_15" localSheetId="5">#REF!</definedName>
    <definedName name="Excel_BuiltIn__FilterDatabase_15" localSheetId="6">#REF!</definedName>
    <definedName name="Excel_BuiltIn__FilterDatabase_15" localSheetId="9">#REF!</definedName>
    <definedName name="Excel_BuiltIn__FilterDatabase_15">#REF!</definedName>
    <definedName name="Excel_BuiltIn__FilterDatabase_16" localSheetId="10">#REF!</definedName>
    <definedName name="Excel_BuiltIn__FilterDatabase_16" localSheetId="0">#REF!</definedName>
    <definedName name="Excel_BuiltIn__FilterDatabase_16" localSheetId="8">#REF!</definedName>
    <definedName name="Excel_BuiltIn__FilterDatabase_16" localSheetId="3">#REF!</definedName>
    <definedName name="Excel_BuiltIn__FilterDatabase_16" localSheetId="4">#REF!</definedName>
    <definedName name="Excel_BuiltIn__FilterDatabase_16" localSheetId="7">#REF!</definedName>
    <definedName name="Excel_BuiltIn__FilterDatabase_16" localSheetId="5">#REF!</definedName>
    <definedName name="Excel_BuiltIn__FilterDatabase_16" localSheetId="6">#REF!</definedName>
    <definedName name="Excel_BuiltIn__FilterDatabase_16" localSheetId="9">#REF!</definedName>
    <definedName name="Excel_BuiltIn__FilterDatabase_16">#REF!</definedName>
    <definedName name="Excel_BuiltIn__FilterDatabase_17" localSheetId="10">#REF!</definedName>
    <definedName name="Excel_BuiltIn__FilterDatabase_17" localSheetId="0">#REF!</definedName>
    <definedName name="Excel_BuiltIn__FilterDatabase_17" localSheetId="8">#REF!</definedName>
    <definedName name="Excel_BuiltIn__FilterDatabase_17" localSheetId="3">#REF!</definedName>
    <definedName name="Excel_BuiltIn__FilterDatabase_17" localSheetId="4">#REF!</definedName>
    <definedName name="Excel_BuiltIn__FilterDatabase_17" localSheetId="7">#REF!</definedName>
    <definedName name="Excel_BuiltIn__FilterDatabase_17" localSheetId="5">#REF!</definedName>
    <definedName name="Excel_BuiltIn__FilterDatabase_17" localSheetId="6">#REF!</definedName>
    <definedName name="Excel_BuiltIn__FilterDatabase_17" localSheetId="9">#REF!</definedName>
    <definedName name="Excel_BuiltIn__FilterDatabase_17">#REF!</definedName>
    <definedName name="Excel_BuiltIn__FilterDatabase_18" localSheetId="10">#REF!</definedName>
    <definedName name="Excel_BuiltIn__FilterDatabase_18" localSheetId="0">#REF!</definedName>
    <definedName name="Excel_BuiltIn__FilterDatabase_18" localSheetId="8">#REF!</definedName>
    <definedName name="Excel_BuiltIn__FilterDatabase_18" localSheetId="3">#REF!</definedName>
    <definedName name="Excel_BuiltIn__FilterDatabase_18" localSheetId="4">#REF!</definedName>
    <definedName name="Excel_BuiltIn__FilterDatabase_18" localSheetId="7">#REF!</definedName>
    <definedName name="Excel_BuiltIn__FilterDatabase_18" localSheetId="5">#REF!</definedName>
    <definedName name="Excel_BuiltIn__FilterDatabase_18" localSheetId="6">#REF!</definedName>
    <definedName name="Excel_BuiltIn__FilterDatabase_18" localSheetId="9">#REF!</definedName>
    <definedName name="Excel_BuiltIn__FilterDatabase_18">#REF!</definedName>
    <definedName name="expansão" localSheetId="10">#REF!</definedName>
    <definedName name="expansão" localSheetId="0">#REF!</definedName>
    <definedName name="expansão" localSheetId="8">#REF!</definedName>
    <definedName name="expansão" localSheetId="3">#REF!</definedName>
    <definedName name="expansão" localSheetId="4">#REF!</definedName>
    <definedName name="expansão" localSheetId="7">#REF!</definedName>
    <definedName name="expansão" localSheetId="5">#REF!</definedName>
    <definedName name="expansão" localSheetId="6">#REF!</definedName>
    <definedName name="expansão" localSheetId="9">#REF!</definedName>
    <definedName name="expansão">#REF!</definedName>
    <definedName name="FINAL">#N/A</definedName>
    <definedName name="FUNCAO">#N/A</definedName>
    <definedName name="FUNCAO_1">#N/A</definedName>
    <definedName name="FUNCAO_3">#N/A</definedName>
    <definedName name="FUNCAO_TITULOS">#N/A</definedName>
    <definedName name="Hilfetext">"Bearbeitungsfeld 20"</definedName>
    <definedName name="IA">#N/A</definedName>
    <definedName name="insumos" localSheetId="10">#REF!</definedName>
    <definedName name="insumos" localSheetId="0">#REF!</definedName>
    <definedName name="insumos" localSheetId="8">#REF!</definedName>
    <definedName name="insumos" localSheetId="3">#REF!</definedName>
    <definedName name="insumos" localSheetId="4">#REF!</definedName>
    <definedName name="insumos" localSheetId="9">#REF!</definedName>
    <definedName name="insumos">#REF!</definedName>
    <definedName name="ITEM" localSheetId="10">#REF!</definedName>
    <definedName name="ITEM" localSheetId="0">#REF!</definedName>
    <definedName name="ITEM" localSheetId="8">#REF!</definedName>
    <definedName name="ITEM" localSheetId="3">#REF!</definedName>
    <definedName name="ITEM" localSheetId="4">#REF!</definedName>
    <definedName name="ITEM" localSheetId="9">#REF!</definedName>
    <definedName name="ITEM">#REF!</definedName>
    <definedName name="L_">#N/A</definedName>
    <definedName name="Licitante">'[11]2.1.1'!$B$3</definedName>
    <definedName name="lp" localSheetId="10">#REF!</definedName>
    <definedName name="lp" localSheetId="0">#REF!</definedName>
    <definedName name="lp" localSheetId="8">#REF!</definedName>
    <definedName name="lp" localSheetId="3">#REF!</definedName>
    <definedName name="lp" localSheetId="4">#REF!</definedName>
    <definedName name="lp" localSheetId="7">#REF!</definedName>
    <definedName name="lp" localSheetId="5">#REF!</definedName>
    <definedName name="lp" localSheetId="6">#REF!</definedName>
    <definedName name="lp" localSheetId="9">#REF!</definedName>
    <definedName name="lp">#REF!</definedName>
    <definedName name="Mão_de_Obra" localSheetId="10">#REF!</definedName>
    <definedName name="Mão_de_Obra" localSheetId="0">#REF!</definedName>
    <definedName name="Mão_de_Obra" localSheetId="8">#REF!</definedName>
    <definedName name="Mão_de_Obra" localSheetId="3">#REF!</definedName>
    <definedName name="Mão_de_Obra" localSheetId="4">#REF!</definedName>
    <definedName name="Mão_de_Obra" localSheetId="7">#REF!</definedName>
    <definedName name="Mão_de_Obra" localSheetId="5">#REF!</definedName>
    <definedName name="Mão_de_Obra" localSheetId="6">#REF!</definedName>
    <definedName name="Mão_de_Obra" localSheetId="9">#REF!</definedName>
    <definedName name="Mão_de_Obra">#REF!</definedName>
    <definedName name="MAT" localSheetId="10">[1]EQUIP!#REF!</definedName>
    <definedName name="MAT" localSheetId="0">[1]EQUIP!#REF!</definedName>
    <definedName name="MAT" localSheetId="8">[1]EQUIP!#REF!</definedName>
    <definedName name="MAT" localSheetId="3">[1]EQUIP!#REF!</definedName>
    <definedName name="MAT" localSheetId="4">[1]EQUIP!#REF!</definedName>
    <definedName name="MAT">[1]EQUIP!#REF!</definedName>
    <definedName name="materiais" localSheetId="10">#REF!</definedName>
    <definedName name="materiais" localSheetId="0">#REF!</definedName>
    <definedName name="materiais" localSheetId="8">#REF!</definedName>
    <definedName name="materiais" localSheetId="3">#REF!</definedName>
    <definedName name="materiais" localSheetId="4">#REF!</definedName>
    <definedName name="materiais" localSheetId="7">#REF!</definedName>
    <definedName name="materiais" localSheetId="5">#REF!</definedName>
    <definedName name="materiais" localSheetId="6">#REF!</definedName>
    <definedName name="materiais" localSheetId="9">#REF!</definedName>
    <definedName name="materiais">#REF!</definedName>
    <definedName name="MENSAGEM">#N/A</definedName>
    <definedName name="MENSSAGEM_ERRO">#N/A</definedName>
    <definedName name="MO" localSheetId="10">[1]EQUIP!#REF!</definedName>
    <definedName name="MO" localSheetId="0">[1]EQUIP!#REF!</definedName>
    <definedName name="MO" localSheetId="8">[1]EQUIP!#REF!</definedName>
    <definedName name="MO" localSheetId="3">[1]EQUIP!#REF!</definedName>
    <definedName name="MO" localSheetId="4">[1]EQUIP!#REF!</definedName>
    <definedName name="MO">[1]EQUIP!#REF!</definedName>
    <definedName name="N_FOLHAS">#N/A</definedName>
    <definedName name="Objeto" localSheetId="10">#REF!</definedName>
    <definedName name="Objeto" localSheetId="0">#REF!</definedName>
    <definedName name="Objeto" localSheetId="8">#REF!</definedName>
    <definedName name="Objeto" localSheetId="3">#REF!</definedName>
    <definedName name="Objeto" localSheetId="4">#REF!</definedName>
    <definedName name="Objeto" localSheetId="7">#REF!</definedName>
    <definedName name="Objeto" localSheetId="5">#REF!</definedName>
    <definedName name="Objeto" localSheetId="6">#REF!</definedName>
    <definedName name="Objeto" localSheetId="9">#REF!</definedName>
    <definedName name="Objeto">#REF!</definedName>
    <definedName name="OI" localSheetId="10" hidden="1">#REF!</definedName>
    <definedName name="OI" localSheetId="0" hidden="1">#REF!</definedName>
    <definedName name="OI" localSheetId="8" hidden="1">#REF!</definedName>
    <definedName name="OI" localSheetId="3" hidden="1">#REF!</definedName>
    <definedName name="OI" localSheetId="4" hidden="1">#REF!</definedName>
    <definedName name="OI" localSheetId="7" hidden="1">#REF!</definedName>
    <definedName name="OI" localSheetId="5" hidden="1">#REF!</definedName>
    <definedName name="OI" localSheetId="6" hidden="1">#REF!</definedName>
    <definedName name="OI" localSheetId="9" hidden="1">#REF!</definedName>
    <definedName name="OI" hidden="1">#REF!</definedName>
    <definedName name="PL_ABC" localSheetId="10">#REF!</definedName>
    <definedName name="PL_ABC" localSheetId="0">#REF!</definedName>
    <definedName name="PL_ABC" localSheetId="8">#REF!</definedName>
    <definedName name="PL_ABC" localSheetId="3">#REF!</definedName>
    <definedName name="PL_ABC" localSheetId="4">#REF!</definedName>
    <definedName name="PL_ABC" localSheetId="9">#REF!</definedName>
    <definedName name="PL_ABC">#REF!</definedName>
    <definedName name="planilha" localSheetId="10">#REF!</definedName>
    <definedName name="planilha" localSheetId="0">#REF!</definedName>
    <definedName name="planilha" localSheetId="8">#REF!</definedName>
    <definedName name="planilha" localSheetId="3">#REF!</definedName>
    <definedName name="planilha" localSheetId="4">#REF!</definedName>
    <definedName name="planilha" localSheetId="9">#REF!</definedName>
    <definedName name="planilha">#REF!</definedName>
    <definedName name="Print_Area_MI" localSheetId="10">[12]RESGER!#REF!</definedName>
    <definedName name="Print_Area_MI" localSheetId="8">[12]RESGER!#REF!</definedName>
    <definedName name="Print_Area_MI" localSheetId="3">[12]RESGER!#REF!</definedName>
    <definedName name="Print_Area_MI" localSheetId="4">[12]RESGER!#REF!</definedName>
    <definedName name="Print_Area_MI">[12]RESGER!#REF!</definedName>
    <definedName name="Print_Titles_MI">[12]RESGER!$A$1:$IV$9,[12]RESGER!$E$1:$E$65536</definedName>
    <definedName name="QA">#N/A</definedName>
    <definedName name="reducao" localSheetId="10">#REF!</definedName>
    <definedName name="reducao" localSheetId="0">#REF!</definedName>
    <definedName name="reducao" localSheetId="8">#REF!</definedName>
    <definedName name="reducao" localSheetId="3">#REF!</definedName>
    <definedName name="reducao" localSheetId="4">#REF!</definedName>
    <definedName name="reducao" localSheetId="7">#REF!</definedName>
    <definedName name="reducao" localSheetId="5">#REF!</definedName>
    <definedName name="reducao" localSheetId="6">#REF!</definedName>
    <definedName name="reducao" localSheetId="9">#REF!</definedName>
    <definedName name="reducao">#REF!</definedName>
    <definedName name="reducao___0" localSheetId="10">#REF!</definedName>
    <definedName name="reducao___0" localSheetId="0">#REF!</definedName>
    <definedName name="reducao___0" localSheetId="8">#REF!</definedName>
    <definedName name="reducao___0" localSheetId="3">#REF!</definedName>
    <definedName name="reducao___0" localSheetId="4">#REF!</definedName>
    <definedName name="reducao___0" localSheetId="7">#REF!</definedName>
    <definedName name="reducao___0" localSheetId="5">#REF!</definedName>
    <definedName name="reducao___0" localSheetId="6">#REF!</definedName>
    <definedName name="reducao___0" localSheetId="9">#REF!</definedName>
    <definedName name="reducao___0">#REF!</definedName>
    <definedName name="reducao___2" localSheetId="10">#REF!</definedName>
    <definedName name="reducao___2" localSheetId="0">#REF!</definedName>
    <definedName name="reducao___2" localSheetId="8">#REF!</definedName>
    <definedName name="reducao___2" localSheetId="3">#REF!</definedName>
    <definedName name="reducao___2" localSheetId="4">#REF!</definedName>
    <definedName name="reducao___2" localSheetId="7">#REF!</definedName>
    <definedName name="reducao___2" localSheetId="5">#REF!</definedName>
    <definedName name="reducao___2" localSheetId="6">#REF!</definedName>
    <definedName name="reducao___2" localSheetId="9">#REF!</definedName>
    <definedName name="reducao___2">#REF!</definedName>
    <definedName name="RES_CPS" localSheetId="10">#REF!</definedName>
    <definedName name="RES_CPS" localSheetId="0">#REF!</definedName>
    <definedName name="RES_CPS" localSheetId="8">#REF!</definedName>
    <definedName name="RES_CPS" localSheetId="3">#REF!</definedName>
    <definedName name="RES_CPS" localSheetId="4">#REF!</definedName>
    <definedName name="RES_CPS" localSheetId="9">#REF!</definedName>
    <definedName name="RES_CPS">#REF!</definedName>
    <definedName name="RETORNA_CURSOR">#N/A</definedName>
    <definedName name="SchDialog">"Schaltfläche 10"</definedName>
    <definedName name="SchPrüfen">"Schaltfläche 8"</definedName>
    <definedName name="Serviços" localSheetId="10">[6]Serviços!$A$1:$I$65536</definedName>
    <definedName name="Serviços" localSheetId="0">[13]Serviços!$A$1:$I$65536</definedName>
    <definedName name="Serviços" localSheetId="8">[6]Serviços!$A$1:$I$65536</definedName>
    <definedName name="Serviços" localSheetId="3">[6]Serviços!$A$1:$I$65536</definedName>
    <definedName name="Serviços" localSheetId="4">[6]Serviços!$A$1:$I$65536</definedName>
    <definedName name="Serviços" localSheetId="7">[6]Serviços!$A$1:$I$65536</definedName>
    <definedName name="Serviços" localSheetId="5">[6]Serviços!$A$1:$I$65536</definedName>
    <definedName name="Serviços" localSheetId="6">[6]Serviços!$A$1:$I$65536</definedName>
    <definedName name="Serviços" localSheetId="9">[6]Serviços!$A$1:$I$65536</definedName>
    <definedName name="Serviços">[13]Serviços!$A$1:$I$65536</definedName>
    <definedName name="SOBE_ATE_I_0">#N/A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SUCCAO" localSheetId="10">#REF!</definedName>
    <definedName name="SUCCAO" localSheetId="0">#REF!</definedName>
    <definedName name="SUCCAO" localSheetId="8">#REF!</definedName>
    <definedName name="SUCCAO" localSheetId="3">#REF!</definedName>
    <definedName name="SUCCAO" localSheetId="4">#REF!</definedName>
    <definedName name="SUCCAO" localSheetId="7">#REF!</definedName>
    <definedName name="SUCCAO" localSheetId="5">#REF!</definedName>
    <definedName name="SUCCAO" localSheetId="6">#REF!</definedName>
    <definedName name="SUCCAO" localSheetId="9">#REF!</definedName>
    <definedName name="SUCCAO">#REF!</definedName>
    <definedName name="SUCCAO___0" localSheetId="10">#REF!</definedName>
    <definedName name="SUCCAO___0" localSheetId="0">#REF!</definedName>
    <definedName name="SUCCAO___0" localSheetId="8">#REF!</definedName>
    <definedName name="SUCCAO___0" localSheetId="3">#REF!</definedName>
    <definedName name="SUCCAO___0" localSheetId="4">#REF!</definedName>
    <definedName name="SUCCAO___0" localSheetId="7">#REF!</definedName>
    <definedName name="SUCCAO___0" localSheetId="5">#REF!</definedName>
    <definedName name="SUCCAO___0" localSheetId="6">#REF!</definedName>
    <definedName name="SUCCAO___0" localSheetId="9">#REF!</definedName>
    <definedName name="SUCCAO___0">#REF!</definedName>
    <definedName name="SUCCAO___2" localSheetId="10">#REF!</definedName>
    <definedName name="SUCCAO___2" localSheetId="0">#REF!</definedName>
    <definedName name="SUCCAO___2" localSheetId="8">#REF!</definedName>
    <definedName name="SUCCAO___2" localSheetId="3">#REF!</definedName>
    <definedName name="SUCCAO___2" localSheetId="4">#REF!</definedName>
    <definedName name="SUCCAO___2" localSheetId="7">#REF!</definedName>
    <definedName name="SUCCAO___2" localSheetId="5">#REF!</definedName>
    <definedName name="SUCCAO___2" localSheetId="6">#REF!</definedName>
    <definedName name="SUCCAO___2" localSheetId="9">#REF!</definedName>
    <definedName name="SUCCAO___2">#REF!</definedName>
    <definedName name="TABELA" localSheetId="10">#REF!</definedName>
    <definedName name="TABELA" localSheetId="0">#REF!</definedName>
    <definedName name="TABELA" localSheetId="8">#REF!</definedName>
    <definedName name="TABELA" localSheetId="3">#REF!</definedName>
    <definedName name="TABELA" localSheetId="4">#REF!</definedName>
    <definedName name="TABELA" localSheetId="7">#REF!</definedName>
    <definedName name="TABELA" localSheetId="5">#REF!</definedName>
    <definedName name="TABELA" localSheetId="6">#REF!</definedName>
    <definedName name="TABELA" localSheetId="9">#REF!</definedName>
    <definedName name="TABELA">#REF!</definedName>
    <definedName name="tabtubo" localSheetId="10">#REF!</definedName>
    <definedName name="tabtubo" localSheetId="0">#REF!</definedName>
    <definedName name="tabtubo" localSheetId="8">#REF!</definedName>
    <definedName name="tabtubo" localSheetId="3">#REF!</definedName>
    <definedName name="tabtubo" localSheetId="4">#REF!</definedName>
    <definedName name="tabtubo" localSheetId="7">#REF!</definedName>
    <definedName name="tabtubo" localSheetId="5">#REF!</definedName>
    <definedName name="tabtubo" localSheetId="6">#REF!</definedName>
    <definedName name="tabtubo" localSheetId="9">#REF!</definedName>
    <definedName name="tabtubo">#REF!</definedName>
    <definedName name="tabtubo___0" localSheetId="10">#REF!</definedName>
    <definedName name="tabtubo___0" localSheetId="0">#REF!</definedName>
    <definedName name="tabtubo___0" localSheetId="8">#REF!</definedName>
    <definedName name="tabtubo___0" localSheetId="3">#REF!</definedName>
    <definedName name="tabtubo___0" localSheetId="4">#REF!</definedName>
    <definedName name="tabtubo___0" localSheetId="7">#REF!</definedName>
    <definedName name="tabtubo___0" localSheetId="5">#REF!</definedName>
    <definedName name="tabtubo___0" localSheetId="6">#REF!</definedName>
    <definedName name="tabtubo___0" localSheetId="9">#REF!</definedName>
    <definedName name="tabtubo___0">#REF!</definedName>
    <definedName name="tabtubo___2" localSheetId="10">#REF!</definedName>
    <definedName name="tabtubo___2" localSheetId="0">#REF!</definedName>
    <definedName name="tabtubo___2" localSheetId="8">#REF!</definedName>
    <definedName name="tabtubo___2" localSheetId="3">#REF!</definedName>
    <definedName name="tabtubo___2" localSheetId="4">#REF!</definedName>
    <definedName name="tabtubo___2" localSheetId="7">#REF!</definedName>
    <definedName name="tabtubo___2" localSheetId="5">#REF!</definedName>
    <definedName name="tabtubo___2" localSheetId="6">#REF!</definedName>
    <definedName name="tabtubo___2" localSheetId="9">#REF!</definedName>
    <definedName name="tabtubo___2">#REF!</definedName>
    <definedName name="TABTUBOMM" localSheetId="10">#REF!</definedName>
    <definedName name="TABTUBOMM" localSheetId="0">#REF!</definedName>
    <definedName name="TABTUBOMM" localSheetId="8">#REF!</definedName>
    <definedName name="TABTUBOMM" localSheetId="3">#REF!</definedName>
    <definedName name="TABTUBOMM" localSheetId="4">#REF!</definedName>
    <definedName name="TABTUBOMM" localSheetId="7">#REF!</definedName>
    <definedName name="TABTUBOMM" localSheetId="5">#REF!</definedName>
    <definedName name="TABTUBOMM" localSheetId="6">#REF!</definedName>
    <definedName name="TABTUBOMM" localSheetId="9">#REF!</definedName>
    <definedName name="TABTUBOMM">#REF!</definedName>
    <definedName name="TABTUBOMM___0" localSheetId="10">#REF!</definedName>
    <definedName name="TABTUBOMM___0" localSheetId="0">#REF!</definedName>
    <definedName name="TABTUBOMM___0" localSheetId="8">#REF!</definedName>
    <definedName name="TABTUBOMM___0" localSheetId="3">#REF!</definedName>
    <definedName name="TABTUBOMM___0" localSheetId="4">#REF!</definedName>
    <definedName name="TABTUBOMM___0" localSheetId="7">#REF!</definedName>
    <definedName name="TABTUBOMM___0" localSheetId="5">#REF!</definedName>
    <definedName name="TABTUBOMM___0" localSheetId="6">#REF!</definedName>
    <definedName name="TABTUBOMM___0" localSheetId="9">#REF!</definedName>
    <definedName name="TABTUBOMM___0">#REF!</definedName>
    <definedName name="TABTUBOMM___2" localSheetId="10">#REF!</definedName>
    <definedName name="TABTUBOMM___2" localSheetId="0">#REF!</definedName>
    <definedName name="TABTUBOMM___2" localSheetId="8">#REF!</definedName>
    <definedName name="TABTUBOMM___2" localSheetId="3">#REF!</definedName>
    <definedName name="TABTUBOMM___2" localSheetId="4">#REF!</definedName>
    <definedName name="TABTUBOMM___2" localSheetId="7">#REF!</definedName>
    <definedName name="TABTUBOMM___2" localSheetId="5">#REF!</definedName>
    <definedName name="TABTUBOMM___2" localSheetId="6">#REF!</definedName>
    <definedName name="TABTUBOMM___2" localSheetId="9">#REF!</definedName>
    <definedName name="TABTUBOMM___2">#REF!</definedName>
    <definedName name="_xlnm.Print_Titles" localSheetId="10">'ASSEN. PEAD'!$2:$4</definedName>
    <definedName name="_xlnm.Print_Titles" localSheetId="3">'COMP. BLINDAGEM 1,5 - 3,0'!$2:$4</definedName>
    <definedName name="_xlnm.Print_Titles" localSheetId="4">'COMP. BLINDAGEM 3,0-4,5'!$2:$4</definedName>
    <definedName name="_xlnm.Print_Titles" localSheetId="5">'COMPOSIÇÃO PAVIMENTAÇÃO'!$2:$4</definedName>
    <definedName name="_xlnm.Print_Titles" localSheetId="6">'COMPOSIÇÃO POÇO DE VISITA'!$1:$2</definedName>
    <definedName name="_xlnm.Print_Titles" localSheetId="9">'COMPOSIÇÃO POSTE-BLOCO'!$2:$4</definedName>
    <definedName name="_xlnm.Print_Titles" localSheetId="1">'ORÇAMENTO ETE_REDE'!$1:$11</definedName>
    <definedName name="total" localSheetId="10">#REF!</definedName>
    <definedName name="total" localSheetId="0">#REF!</definedName>
    <definedName name="total" localSheetId="8">#REF!</definedName>
    <definedName name="total" localSheetId="3">#REF!</definedName>
    <definedName name="total" localSheetId="4">#REF!</definedName>
    <definedName name="total" localSheetId="9">#REF!</definedName>
    <definedName name="total">#REF!</definedName>
    <definedName name="Tubos_PRFV" localSheetId="10">#REF!</definedName>
    <definedName name="Tubos_PRFV" localSheetId="0">#REF!</definedName>
    <definedName name="Tubos_PRFV" localSheetId="8">#REF!</definedName>
    <definedName name="Tubos_PRFV" localSheetId="3">#REF!</definedName>
    <definedName name="Tubos_PRFV" localSheetId="4">#REF!</definedName>
    <definedName name="Tubos_PRFV" localSheetId="7">#REF!</definedName>
    <definedName name="Tubos_PRFV" localSheetId="5">#REF!</definedName>
    <definedName name="Tubos_PRFV" localSheetId="6">#REF!</definedName>
    <definedName name="Tubos_PRFV" localSheetId="9">#REF!</definedName>
    <definedName name="Tubos_PRFV">#REF!</definedName>
    <definedName name="Tubos_PRFV___0" localSheetId="10">#REF!</definedName>
    <definedName name="Tubos_PRFV___0" localSheetId="0">#REF!</definedName>
    <definedName name="Tubos_PRFV___0" localSheetId="8">#REF!</definedName>
    <definedName name="Tubos_PRFV___0" localSheetId="3">#REF!</definedName>
    <definedName name="Tubos_PRFV___0" localSheetId="4">#REF!</definedName>
    <definedName name="Tubos_PRFV___0" localSheetId="7">#REF!</definedName>
    <definedName name="Tubos_PRFV___0" localSheetId="5">#REF!</definedName>
    <definedName name="Tubos_PRFV___0" localSheetId="6">#REF!</definedName>
    <definedName name="Tubos_PRFV___0" localSheetId="9">#REF!</definedName>
    <definedName name="Tubos_PRFV___0">#REF!</definedName>
    <definedName name="Tubos_PRFV___2" localSheetId="10">#REF!</definedName>
    <definedName name="Tubos_PRFV___2" localSheetId="0">#REF!</definedName>
    <definedName name="Tubos_PRFV___2" localSheetId="8">#REF!</definedName>
    <definedName name="Tubos_PRFV___2" localSheetId="3">#REF!</definedName>
    <definedName name="Tubos_PRFV___2" localSheetId="4">#REF!</definedName>
    <definedName name="Tubos_PRFV___2" localSheetId="7">#REF!</definedName>
    <definedName name="Tubos_PRFV___2" localSheetId="5">#REF!</definedName>
    <definedName name="Tubos_PRFV___2" localSheetId="6">#REF!</definedName>
    <definedName name="Tubos_PRFV___2" localSheetId="9">#REF!</definedName>
    <definedName name="Tubos_PRFV___2">#REF!</definedName>
    <definedName name="UA">#N/A</definedName>
    <definedName name="VALOR">#N/A</definedName>
    <definedName name="VALOR_1">#N/A</definedName>
    <definedName name="VALOR_2">#N/A</definedName>
    <definedName name="vasos.xlx" localSheetId="10">#REF!</definedName>
    <definedName name="vasos.xlx" localSheetId="0">#REF!</definedName>
    <definedName name="vasos.xlx" localSheetId="8">#REF!</definedName>
    <definedName name="vasos.xlx" localSheetId="3">#REF!</definedName>
    <definedName name="vasos.xlx" localSheetId="4">#REF!</definedName>
    <definedName name="vasos.xlx" localSheetId="7">#REF!</definedName>
    <definedName name="vasos.xlx" localSheetId="5">#REF!</definedName>
    <definedName name="vasos.xlx" localSheetId="6">#REF!</definedName>
    <definedName name="vasos.xlx" localSheetId="9">#REF!</definedName>
    <definedName name="vasos.xlx">#REF!</definedName>
    <definedName name="VAZAO" localSheetId="10">#REF!</definedName>
    <definedName name="VAZAO" localSheetId="0">#REF!</definedName>
    <definedName name="VAZAO" localSheetId="8">#REF!</definedName>
    <definedName name="VAZAO" localSheetId="3">#REF!</definedName>
    <definedName name="VAZAO" localSheetId="4">#REF!</definedName>
    <definedName name="VAZAO" localSheetId="7">#REF!</definedName>
    <definedName name="VAZAO" localSheetId="5">#REF!</definedName>
    <definedName name="VAZAO" localSheetId="6">#REF!</definedName>
    <definedName name="VAZAO" localSheetId="9">#REF!</definedName>
    <definedName name="VAZAO">#REF!</definedName>
    <definedName name="VAZAO___0" localSheetId="10">#REF!</definedName>
    <definedName name="VAZAO___0" localSheetId="0">#REF!</definedName>
    <definedName name="VAZAO___0" localSheetId="8">#REF!</definedName>
    <definedName name="VAZAO___0" localSheetId="3">#REF!</definedName>
    <definedName name="VAZAO___0" localSheetId="4">#REF!</definedName>
    <definedName name="VAZAO___0" localSheetId="7">#REF!</definedName>
    <definedName name="VAZAO___0" localSheetId="5">#REF!</definedName>
    <definedName name="VAZAO___0" localSheetId="6">#REF!</definedName>
    <definedName name="VAZAO___0" localSheetId="9">#REF!</definedName>
    <definedName name="VAZAO___0">#REF!</definedName>
    <definedName name="VAZAO___2" localSheetId="10">#REF!</definedName>
    <definedName name="VAZAO___2" localSheetId="0">#REF!</definedName>
    <definedName name="VAZAO___2" localSheetId="8">#REF!</definedName>
    <definedName name="VAZAO___2" localSheetId="3">#REF!</definedName>
    <definedName name="VAZAO___2" localSheetId="4">#REF!</definedName>
    <definedName name="VAZAO___2" localSheetId="7">#REF!</definedName>
    <definedName name="VAZAO___2" localSheetId="5">#REF!</definedName>
    <definedName name="VAZAO___2" localSheetId="6">#REF!</definedName>
    <definedName name="VAZAO___2" localSheetId="9">#REF!</definedName>
    <definedName name="VAZAO___2">#REF!</definedName>
    <definedName name="VERIFICA_SI">#N/A</definedName>
    <definedName name="x" localSheetId="10">#REF!</definedName>
    <definedName name="x" localSheetId="0">#REF!</definedName>
    <definedName name="x" localSheetId="8">#REF!</definedName>
    <definedName name="x" localSheetId="3">#REF!</definedName>
    <definedName name="x" localSheetId="4">#REF!</definedName>
    <definedName name="x" localSheetId="7">#REF!</definedName>
    <definedName name="x" localSheetId="5">#REF!</definedName>
    <definedName name="x" localSheetId="6">#REF!</definedName>
    <definedName name="x" localSheetId="9">#REF!</definedName>
    <definedName name="x">#REF!</definedName>
    <definedName name="Z" localSheetId="10">#REF!</definedName>
    <definedName name="Z" localSheetId="0">#REF!</definedName>
    <definedName name="Z" localSheetId="8">#REF!</definedName>
    <definedName name="Z" localSheetId="3">#REF!</definedName>
    <definedName name="Z" localSheetId="4">#REF!</definedName>
    <definedName name="Z" localSheetId="7">#REF!</definedName>
    <definedName name="Z" localSheetId="5">#REF!</definedName>
    <definedName name="Z" localSheetId="6">#REF!</definedName>
    <definedName name="Z" localSheetId="9">#REF!</definedName>
    <definedName name="Z">#REF!</definedName>
  </definedNames>
  <calcPr calcId="145621" iterateDelta="1E-4"/>
</workbook>
</file>

<file path=xl/calcChain.xml><?xml version="1.0" encoding="utf-8"?>
<calcChain xmlns="http://schemas.openxmlformats.org/spreadsheetml/2006/main">
  <c r="J9" i="70" l="1"/>
  <c r="L11" i="100" l="1"/>
  <c r="L10" i="100"/>
  <c r="L9" i="100"/>
  <c r="L12" i="100" l="1"/>
  <c r="F67" i="57" l="1"/>
  <c r="F66" i="57"/>
  <c r="K288" i="57" l="1"/>
  <c r="L32" i="87"/>
  <c r="L21" i="87"/>
  <c r="L10" i="87"/>
  <c r="L11" i="70"/>
  <c r="L7" i="93"/>
  <c r="L8" i="93"/>
  <c r="L8" i="86"/>
  <c r="L10" i="70"/>
  <c r="L9" i="93"/>
  <c r="K32" i="57"/>
  <c r="L12" i="93"/>
  <c r="L23" i="94"/>
  <c r="L14" i="93"/>
  <c r="L11" i="93"/>
  <c r="L24" i="94"/>
  <c r="L25" i="94" s="1"/>
  <c r="L19" i="70"/>
  <c r="L320" i="57"/>
  <c r="M320" i="57" s="1"/>
  <c r="L452" i="57"/>
  <c r="M452" i="57" s="1"/>
  <c r="L290" i="57"/>
  <c r="M290" i="57" s="1"/>
  <c r="K147" i="57"/>
  <c r="L10" i="93"/>
  <c r="L22" i="70"/>
  <c r="N27" i="64"/>
  <c r="K27" i="64"/>
  <c r="H27" i="64"/>
  <c r="E27" i="64"/>
  <c r="L217" i="57"/>
  <c r="M217" i="57" s="1"/>
  <c r="L287" i="57"/>
  <c r="M287" i="57" s="1"/>
  <c r="L378" i="57"/>
  <c r="M378" i="57" s="1"/>
  <c r="K449" i="57"/>
  <c r="K92" i="57"/>
  <c r="L132" i="57"/>
  <c r="M132" i="57" s="1"/>
  <c r="L42" i="57"/>
  <c r="M42" i="57" s="1"/>
  <c r="L49" i="57"/>
  <c r="M49" i="57" s="1"/>
  <c r="L56" i="57"/>
  <c r="M56" i="57" s="1"/>
  <c r="L33" i="87"/>
  <c r="L345" i="57"/>
  <c r="M345" i="57" s="1"/>
  <c r="K60" i="57"/>
  <c r="K161" i="57"/>
  <c r="L213" i="57"/>
  <c r="M213" i="57" s="1"/>
  <c r="K211" i="57"/>
  <c r="L50" i="86"/>
  <c r="L12" i="86"/>
  <c r="L34" i="86"/>
  <c r="L35" i="57"/>
  <c r="M35" i="57" s="1"/>
  <c r="L31" i="57"/>
  <c r="M31" i="57" s="1"/>
  <c r="L429" i="57"/>
  <c r="M429" i="57" s="1"/>
  <c r="K267" i="57"/>
  <c r="K428" i="57"/>
  <c r="L9" i="87"/>
  <c r="L31" i="87"/>
  <c r="L20" i="87"/>
  <c r="L312" i="57"/>
  <c r="L474" i="57"/>
  <c r="M474" i="57" s="1"/>
  <c r="K79" i="57"/>
  <c r="K78" i="57"/>
  <c r="E10" i="94"/>
  <c r="J11" i="94" s="1"/>
  <c r="L10" i="94" s="1"/>
  <c r="L19" i="94" s="1"/>
  <c r="L20" i="94" s="1"/>
  <c r="E10" i="95"/>
  <c r="J11" i="95" s="1"/>
  <c r="L10" i="95" s="1"/>
  <c r="L19" i="95" s="1"/>
  <c r="L20" i="95" s="1"/>
  <c r="J13" i="93"/>
  <c r="L13" i="93" s="1"/>
  <c r="F331" i="57"/>
  <c r="J11" i="83"/>
  <c r="J10" i="83"/>
  <c r="J9" i="83"/>
  <c r="J7" i="83"/>
  <c r="J8" i="83" s="1"/>
  <c r="C14" i="64"/>
  <c r="C10" i="64"/>
  <c r="L22" i="57"/>
  <c r="K22" i="57"/>
  <c r="M22" i="57" s="1"/>
  <c r="L21" i="57"/>
  <c r="K21" i="57"/>
  <c r="M21" i="57" s="1"/>
  <c r="L20" i="57"/>
  <c r="K20" i="57"/>
  <c r="M20" i="57" s="1"/>
  <c r="F100" i="57"/>
  <c r="K448" i="57"/>
  <c r="L447" i="57"/>
  <c r="M447" i="57" s="1"/>
  <c r="K446" i="57"/>
  <c r="L445" i="57"/>
  <c r="M445" i="57" s="1"/>
  <c r="K441" i="57"/>
  <c r="L440" i="57"/>
  <c r="M440" i="57" s="1"/>
  <c r="K439" i="57"/>
  <c r="K438" i="57"/>
  <c r="K436" i="57"/>
  <c r="L278" i="57"/>
  <c r="M278" i="57" s="1"/>
  <c r="K442" i="57"/>
  <c r="K280" i="57"/>
  <c r="L326" i="57"/>
  <c r="M326" i="57" s="1"/>
  <c r="L274" i="57"/>
  <c r="M274" i="57" s="1"/>
  <c r="L275" i="57"/>
  <c r="M275" i="57" s="1"/>
  <c r="K443" i="57"/>
  <c r="K285" i="57"/>
  <c r="K286" i="57"/>
  <c r="L277" i="57"/>
  <c r="M277" i="57" s="1"/>
  <c r="K437" i="57"/>
  <c r="L315" i="57"/>
  <c r="F349" i="57"/>
  <c r="F481" i="57"/>
  <c r="K324" i="57"/>
  <c r="L323" i="57"/>
  <c r="M323" i="57" s="1"/>
  <c r="K323" i="57"/>
  <c r="K322" i="57"/>
  <c r="F309" i="57"/>
  <c r="F312" i="57"/>
  <c r="F315" i="57" s="1"/>
  <c r="K283" i="57"/>
  <c r="K261" i="57"/>
  <c r="K260" i="57"/>
  <c r="L259" i="57"/>
  <c r="M259" i="57" s="1"/>
  <c r="K259" i="57"/>
  <c r="K258" i="57"/>
  <c r="K257" i="57"/>
  <c r="K256" i="57"/>
  <c r="K255" i="57"/>
  <c r="K254" i="57"/>
  <c r="K253" i="57"/>
  <c r="K252" i="57"/>
  <c r="K251" i="57"/>
  <c r="K250" i="57"/>
  <c r="K249" i="57"/>
  <c r="K248" i="57"/>
  <c r="K247" i="57"/>
  <c r="K246" i="57"/>
  <c r="K245" i="57"/>
  <c r="K244" i="57"/>
  <c r="K243" i="57"/>
  <c r="K242" i="57"/>
  <c r="L241" i="57"/>
  <c r="M241" i="57" s="1"/>
  <c r="K241" i="57"/>
  <c r="K240" i="57"/>
  <c r="L239" i="57"/>
  <c r="M239" i="57" s="1"/>
  <c r="K239" i="57"/>
  <c r="K238" i="57"/>
  <c r="K237" i="57"/>
  <c r="K236" i="57"/>
  <c r="K235" i="57"/>
  <c r="K234" i="57"/>
  <c r="K233" i="57"/>
  <c r="L232" i="57"/>
  <c r="M232" i="57" s="1"/>
  <c r="K232" i="57"/>
  <c r="K231" i="57"/>
  <c r="K230" i="57"/>
  <c r="L229" i="57"/>
  <c r="M229" i="57" s="1"/>
  <c r="K229" i="57"/>
  <c r="K228" i="57"/>
  <c r="K227" i="57"/>
  <c r="K226" i="57"/>
  <c r="L225" i="57"/>
  <c r="M225" i="57" s="1"/>
  <c r="K225" i="57"/>
  <c r="L224" i="57"/>
  <c r="M224" i="57" s="1"/>
  <c r="K224" i="57"/>
  <c r="L223" i="57"/>
  <c r="M223" i="57" s="1"/>
  <c r="K223" i="57"/>
  <c r="K222" i="57"/>
  <c r="L221" i="57"/>
  <c r="M221" i="57" s="1"/>
  <c r="K221" i="57"/>
  <c r="K220" i="57"/>
  <c r="K219" i="57"/>
  <c r="L218" i="57"/>
  <c r="M218" i="57" s="1"/>
  <c r="K218" i="57"/>
  <c r="L422" i="57"/>
  <c r="M422" i="57" s="1"/>
  <c r="K422" i="57"/>
  <c r="K421" i="57"/>
  <c r="K420" i="57"/>
  <c r="L419" i="57"/>
  <c r="M419" i="57" s="1"/>
  <c r="K419" i="57"/>
  <c r="L418" i="57"/>
  <c r="M418" i="57" s="1"/>
  <c r="K418" i="57"/>
  <c r="K417" i="57"/>
  <c r="K416" i="57"/>
  <c r="L415" i="57"/>
  <c r="M415" i="57" s="1"/>
  <c r="K415" i="57"/>
  <c r="K414" i="57"/>
  <c r="K413" i="57"/>
  <c r="L412" i="57"/>
  <c r="M412" i="57" s="1"/>
  <c r="K412" i="57"/>
  <c r="K411" i="57"/>
  <c r="L410" i="57"/>
  <c r="M410" i="57" s="1"/>
  <c r="K410" i="57"/>
  <c r="K409" i="57"/>
  <c r="K408" i="57"/>
  <c r="L407" i="57"/>
  <c r="M407" i="57" s="1"/>
  <c r="K407" i="57"/>
  <c r="K406" i="57"/>
  <c r="L405" i="57"/>
  <c r="M405" i="57" s="1"/>
  <c r="K405" i="57"/>
  <c r="K404" i="57"/>
  <c r="K403" i="57"/>
  <c r="L402" i="57"/>
  <c r="M402" i="57" s="1"/>
  <c r="K402" i="57"/>
  <c r="K401" i="57"/>
  <c r="K400" i="57"/>
  <c r="K399" i="57"/>
  <c r="L398" i="57"/>
  <c r="M398" i="57" s="1"/>
  <c r="K398" i="57"/>
  <c r="K397" i="57"/>
  <c r="K396" i="57"/>
  <c r="L395" i="57"/>
  <c r="M395" i="57" s="1"/>
  <c r="K395" i="57"/>
  <c r="K394" i="57"/>
  <c r="K393" i="57"/>
  <c r="K392" i="57"/>
  <c r="L391" i="57"/>
  <c r="M391" i="57" s="1"/>
  <c r="K391" i="57"/>
  <c r="K390" i="57"/>
  <c r="L389" i="57"/>
  <c r="M389" i="57" s="1"/>
  <c r="K389" i="57"/>
  <c r="L388" i="57"/>
  <c r="M388" i="57" s="1"/>
  <c r="K388" i="57"/>
  <c r="K387" i="57"/>
  <c r="L386" i="57"/>
  <c r="M386" i="57" s="1"/>
  <c r="K386" i="57"/>
  <c r="K385" i="57"/>
  <c r="L384" i="57"/>
  <c r="M384" i="57" s="1"/>
  <c r="K384" i="57"/>
  <c r="K383" i="57"/>
  <c r="K382" i="57"/>
  <c r="K381" i="57"/>
  <c r="L380" i="57"/>
  <c r="M380" i="57" s="1"/>
  <c r="K380" i="57"/>
  <c r="L379" i="57"/>
  <c r="M379" i="57" s="1"/>
  <c r="K379" i="57"/>
  <c r="F148" i="57"/>
  <c r="J54" i="86"/>
  <c r="J53" i="86"/>
  <c r="J52" i="86"/>
  <c r="J51" i="86"/>
  <c r="J33" i="86"/>
  <c r="J32" i="86"/>
  <c r="L32" i="86" s="1"/>
  <c r="J31" i="86"/>
  <c r="J30" i="86"/>
  <c r="J18" i="86"/>
  <c r="J17" i="86"/>
  <c r="J16" i="86"/>
  <c r="J15" i="86"/>
  <c r="F168" i="57"/>
  <c r="F153" i="57"/>
  <c r="F479" i="57"/>
  <c r="F172" i="57"/>
  <c r="F162" i="57"/>
  <c r="F84" i="57"/>
  <c r="F83" i="57"/>
  <c r="F82" i="57"/>
  <c r="F95" i="57"/>
  <c r="F111" i="57"/>
  <c r="F110" i="57"/>
  <c r="F44" i="57"/>
  <c r="F109" i="57"/>
  <c r="K276" i="57"/>
  <c r="L276" i="57"/>
  <c r="M276" i="57" s="1"/>
  <c r="L14" i="86"/>
  <c r="L437" i="57"/>
  <c r="M437" i="57" s="1"/>
  <c r="F122" i="57"/>
  <c r="F123" i="57" s="1"/>
  <c r="F151" i="57"/>
  <c r="F98" i="57"/>
  <c r="L15" i="57"/>
  <c r="L16" i="57"/>
  <c r="L283" i="57"/>
  <c r="M283" i="57" s="1"/>
  <c r="L261" i="57"/>
  <c r="M261" i="57" s="1"/>
  <c r="L258" i="57"/>
  <c r="M258" i="57" s="1"/>
  <c r="L255" i="57"/>
  <c r="M255" i="57" s="1"/>
  <c r="L251" i="57"/>
  <c r="M251" i="57" s="1"/>
  <c r="L249" i="57"/>
  <c r="M249" i="57" s="1"/>
  <c r="L245" i="57"/>
  <c r="M245" i="57" s="1"/>
  <c r="L242" i="57"/>
  <c r="M242" i="57" s="1"/>
  <c r="L237" i="57"/>
  <c r="M237" i="57" s="1"/>
  <c r="L235" i="57"/>
  <c r="M235" i="57" s="1"/>
  <c r="L260" i="57"/>
  <c r="M260" i="57" s="1"/>
  <c r="L257" i="57"/>
  <c r="M257" i="57" s="1"/>
  <c r="L254" i="57"/>
  <c r="M254" i="57" s="1"/>
  <c r="L250" i="57"/>
  <c r="M250" i="57" s="1"/>
  <c r="L246" i="57"/>
  <c r="M246" i="57" s="1"/>
  <c r="L240" i="57"/>
  <c r="M240" i="57" s="1"/>
  <c r="L231" i="57"/>
  <c r="M231" i="57" s="1"/>
  <c r="L227" i="57"/>
  <c r="M227" i="57" s="1"/>
  <c r="L222" i="57"/>
  <c r="M222" i="57" s="1"/>
  <c r="L219" i="57"/>
  <c r="M219" i="57" s="1"/>
  <c r="L416" i="57"/>
  <c r="M416" i="57" s="1"/>
  <c r="L414" i="57"/>
  <c r="M414" i="57" s="1"/>
  <c r="L411" i="57"/>
  <c r="M411" i="57" s="1"/>
  <c r="L409" i="57"/>
  <c r="M409" i="57" s="1"/>
  <c r="L403" i="57"/>
  <c r="M403" i="57" s="1"/>
  <c r="L400" i="57"/>
  <c r="M400" i="57" s="1"/>
  <c r="L396" i="57"/>
  <c r="M396" i="57" s="1"/>
  <c r="L393" i="57"/>
  <c r="M393" i="57" s="1"/>
  <c r="L322" i="57"/>
  <c r="M322" i="57" s="1"/>
  <c r="L256" i="57"/>
  <c r="M256" i="57" s="1"/>
  <c r="L252" i="57"/>
  <c r="M252" i="57" s="1"/>
  <c r="L248" i="57"/>
  <c r="M248" i="57" s="1"/>
  <c r="L244" i="57"/>
  <c r="M244" i="57" s="1"/>
  <c r="L238" i="57"/>
  <c r="M238" i="57" s="1"/>
  <c r="L236" i="57"/>
  <c r="M236" i="57" s="1"/>
  <c r="L234" i="57"/>
  <c r="M234" i="57" s="1"/>
  <c r="L228" i="57"/>
  <c r="M228" i="57" s="1"/>
  <c r="L226" i="57"/>
  <c r="M226" i="57" s="1"/>
  <c r="L220" i="57"/>
  <c r="M220" i="57" s="1"/>
  <c r="L421" i="57"/>
  <c r="M421" i="57" s="1"/>
  <c r="L417" i="57"/>
  <c r="M417" i="57" s="1"/>
  <c r="L404" i="57"/>
  <c r="M404" i="57" s="1"/>
  <c r="L401" i="57"/>
  <c r="M401" i="57" s="1"/>
  <c r="L399" i="57"/>
  <c r="M399" i="57" s="1"/>
  <c r="L397" i="57"/>
  <c r="M397" i="57" s="1"/>
  <c r="L387" i="57"/>
  <c r="M387" i="57" s="1"/>
  <c r="L381" i="57"/>
  <c r="M381" i="57" s="1"/>
  <c r="L253" i="57"/>
  <c r="M253" i="57" s="1"/>
  <c r="L247" i="57"/>
  <c r="M247" i="57" s="1"/>
  <c r="L243" i="57"/>
  <c r="M243" i="57" s="1"/>
  <c r="L233" i="57"/>
  <c r="M233" i="57" s="1"/>
  <c r="L230" i="57"/>
  <c r="M230" i="57" s="1"/>
  <c r="L420" i="57"/>
  <c r="M420" i="57" s="1"/>
  <c r="L413" i="57"/>
  <c r="M413" i="57" s="1"/>
  <c r="L408" i="57"/>
  <c r="M408" i="57" s="1"/>
  <c r="L406" i="57"/>
  <c r="M406" i="57" s="1"/>
  <c r="L394" i="57"/>
  <c r="M394" i="57" s="1"/>
  <c r="L392" i="57"/>
  <c r="M392" i="57" s="1"/>
  <c r="L390" i="57"/>
  <c r="M390" i="57" s="1"/>
  <c r="L385" i="57"/>
  <c r="M385" i="57" s="1"/>
  <c r="L383" i="57"/>
  <c r="M383" i="57" s="1"/>
  <c r="L382" i="57"/>
  <c r="M382" i="57" s="1"/>
  <c r="L23" i="95"/>
  <c r="L24" i="95"/>
  <c r="L14" i="95"/>
  <c r="L291" i="57"/>
  <c r="M291" i="57" s="1"/>
  <c r="K208" i="57"/>
  <c r="K378" i="57" l="1"/>
  <c r="L32" i="57"/>
  <c r="M32" i="57" s="1"/>
  <c r="K452" i="57"/>
  <c r="K172" i="57"/>
  <c r="K282" i="57"/>
  <c r="K273" i="57"/>
  <c r="K435" i="57"/>
  <c r="L30" i="86"/>
  <c r="K327" i="57"/>
  <c r="K56" i="57"/>
  <c r="L211" i="57"/>
  <c r="M211" i="57" s="1"/>
  <c r="L324" i="57"/>
  <c r="M324" i="57" s="1"/>
  <c r="L282" i="57"/>
  <c r="M282" i="57" s="1"/>
  <c r="L438" i="57"/>
  <c r="M438" i="57" s="1"/>
  <c r="L79" i="57"/>
  <c r="M79" i="57" s="1"/>
  <c r="K312" i="57"/>
  <c r="L441" i="57"/>
  <c r="M441" i="57" s="1"/>
  <c r="L436" i="57"/>
  <c r="M436" i="57" s="1"/>
  <c r="L285" i="57"/>
  <c r="M285" i="57" s="1"/>
  <c r="L267" i="57"/>
  <c r="M267" i="57" s="1"/>
  <c r="M23" i="57"/>
  <c r="K345" i="57"/>
  <c r="L147" i="57"/>
  <c r="M147" i="57" s="1"/>
  <c r="K328" i="57"/>
  <c r="L328" i="57"/>
  <c r="M328" i="57" s="1"/>
  <c r="M315" i="57"/>
  <c r="L434" i="57"/>
  <c r="M434" i="57" s="1"/>
  <c r="K284" i="57"/>
  <c r="K470" i="57"/>
  <c r="L470" i="57"/>
  <c r="M470" i="57" s="1"/>
  <c r="L14" i="57"/>
  <c r="K75" i="57"/>
  <c r="K99" i="57"/>
  <c r="K152" i="57"/>
  <c r="K98" i="57"/>
  <c r="L10" i="83"/>
  <c r="L49" i="86"/>
  <c r="K198" i="57"/>
  <c r="L36" i="86"/>
  <c r="L11" i="86"/>
  <c r="L359" i="57"/>
  <c r="M359" i="57" s="1"/>
  <c r="L7" i="83"/>
  <c r="L44" i="86"/>
  <c r="L27" i="86"/>
  <c r="L30" i="87"/>
  <c r="L19" i="87"/>
  <c r="L19" i="86"/>
  <c r="L11" i="87"/>
  <c r="K186" i="57"/>
  <c r="K467" i="57"/>
  <c r="L347" i="57"/>
  <c r="M347" i="57" s="1"/>
  <c r="L47" i="57"/>
  <c r="M47" i="57" s="1"/>
  <c r="L301" i="57"/>
  <c r="M301" i="57" s="1"/>
  <c r="K429" i="57"/>
  <c r="L286" i="57"/>
  <c r="M286" i="57" s="1"/>
  <c r="K213" i="57"/>
  <c r="K281" i="57"/>
  <c r="L439" i="57"/>
  <c r="M439" i="57" s="1"/>
  <c r="K266" i="57"/>
  <c r="L70" i="57"/>
  <c r="M70" i="57" s="1"/>
  <c r="K70" i="57"/>
  <c r="L344" i="57"/>
  <c r="M344" i="57" s="1"/>
  <c r="L34" i="87"/>
  <c r="L35" i="87" s="1"/>
  <c r="L23" i="87"/>
  <c r="L12" i="87"/>
  <c r="K155" i="57"/>
  <c r="L102" i="57"/>
  <c r="M102" i="57" s="1"/>
  <c r="L157" i="57"/>
  <c r="M157" i="57" s="1"/>
  <c r="K104" i="57"/>
  <c r="L97" i="57"/>
  <c r="M97" i="57" s="1"/>
  <c r="L150" i="57"/>
  <c r="M150" i="57" s="1"/>
  <c r="L46" i="86"/>
  <c r="L9" i="86"/>
  <c r="L26" i="86"/>
  <c r="K326" i="57"/>
  <c r="M312" i="57"/>
  <c r="L462" i="57"/>
  <c r="M462" i="57" s="1"/>
  <c r="K372" i="57"/>
  <c r="K361" i="57"/>
  <c r="L353" i="57"/>
  <c r="M353" i="57" s="1"/>
  <c r="K349" i="57"/>
  <c r="K303" i="57"/>
  <c r="K89" i="57"/>
  <c r="L48" i="86"/>
  <c r="L22" i="87"/>
  <c r="L9" i="83"/>
  <c r="L37" i="86"/>
  <c r="L376" i="57"/>
  <c r="M376" i="57" s="1"/>
  <c r="K14" i="57"/>
  <c r="M14" i="57" s="1"/>
  <c r="L14" i="94"/>
  <c r="L16" i="86"/>
  <c r="L52" i="86"/>
  <c r="L28" i="86"/>
  <c r="L53" i="86"/>
  <c r="L21" i="70"/>
  <c r="K315" i="57"/>
  <c r="K471" i="57"/>
  <c r="L308" i="57"/>
  <c r="M308" i="57" s="1"/>
  <c r="L145" i="57"/>
  <c r="M145" i="57" s="1"/>
  <c r="K143" i="57"/>
  <c r="K135" i="57"/>
  <c r="L35" i="86"/>
  <c r="L47" i="86"/>
  <c r="L8" i="83"/>
  <c r="K66" i="57"/>
  <c r="L55" i="86"/>
  <c r="L377" i="57"/>
  <c r="M377" i="57" s="1"/>
  <c r="K214" i="57"/>
  <c r="K16" i="57"/>
  <c r="M16" i="57" s="1"/>
  <c r="L15" i="95"/>
  <c r="L15" i="86"/>
  <c r="L51" i="86"/>
  <c r="L18" i="86"/>
  <c r="L45" i="86"/>
  <c r="L9" i="70"/>
  <c r="L12" i="70" s="1"/>
  <c r="K465" i="57"/>
  <c r="K200" i="57"/>
  <c r="L188" i="57"/>
  <c r="M188" i="57" s="1"/>
  <c r="L67" i="57"/>
  <c r="M67" i="57" s="1"/>
  <c r="L13" i="86"/>
  <c r="L8" i="87"/>
  <c r="L11" i="83"/>
  <c r="L29" i="86"/>
  <c r="L10" i="86"/>
  <c r="K450" i="57"/>
  <c r="K15" i="57"/>
  <c r="M15" i="57" s="1"/>
  <c r="L31" i="70"/>
  <c r="L31" i="86"/>
  <c r="L17" i="86"/>
  <c r="L33" i="86"/>
  <c r="L20" i="70"/>
  <c r="L15" i="94"/>
  <c r="L16" i="94" s="1"/>
  <c r="L30" i="70"/>
  <c r="L54" i="86"/>
  <c r="K215" i="57"/>
  <c r="L215" i="57"/>
  <c r="M215" i="57" s="1"/>
  <c r="K375" i="57"/>
  <c r="L375" i="57"/>
  <c r="M375" i="57" s="1"/>
  <c r="L216" i="57"/>
  <c r="M216" i="57" s="1"/>
  <c r="K216" i="57"/>
  <c r="L16" i="95"/>
  <c r="L87" i="57"/>
  <c r="M87" i="57" s="1"/>
  <c r="K87" i="57"/>
  <c r="L83" i="57"/>
  <c r="M83" i="57" s="1"/>
  <c r="K83" i="57"/>
  <c r="K84" i="57"/>
  <c r="L84" i="57"/>
  <c r="M84" i="57" s="1"/>
  <c r="L331" i="57"/>
  <c r="M331" i="57" s="1"/>
  <c r="K331" i="57"/>
  <c r="L103" i="57"/>
  <c r="M103" i="57" s="1"/>
  <c r="K103" i="57"/>
  <c r="L82" i="57"/>
  <c r="M82" i="57" s="1"/>
  <c r="K82" i="57"/>
  <c r="L52" i="57"/>
  <c r="M52" i="57" s="1"/>
  <c r="K52" i="57"/>
  <c r="L192" i="57"/>
  <c r="M192" i="57" s="1"/>
  <c r="K192" i="57"/>
  <c r="K122" i="57"/>
  <c r="L122" i="57"/>
  <c r="M122" i="57" s="1"/>
  <c r="K57" i="57"/>
  <c r="L57" i="57"/>
  <c r="M57" i="57" s="1"/>
  <c r="L33" i="57"/>
  <c r="M33" i="57" s="1"/>
  <c r="K33" i="57"/>
  <c r="L172" i="57"/>
  <c r="M172" i="57" s="1"/>
  <c r="L48" i="57"/>
  <c r="M48" i="57" s="1"/>
  <c r="K48" i="57"/>
  <c r="K46" i="57"/>
  <c r="L46" i="57"/>
  <c r="M46" i="57" s="1"/>
  <c r="L44" i="57"/>
  <c r="M44" i="57" s="1"/>
  <c r="K44" i="57"/>
  <c r="L443" i="57"/>
  <c r="M443" i="57" s="1"/>
  <c r="K275" i="57"/>
  <c r="L280" i="57"/>
  <c r="M280" i="57" s="1"/>
  <c r="K447" i="57"/>
  <c r="K445" i="57"/>
  <c r="L92" i="57"/>
  <c r="M92" i="57" s="1"/>
  <c r="K278" i="57"/>
  <c r="K440" i="57"/>
  <c r="L161" i="57"/>
  <c r="M161" i="57" s="1"/>
  <c r="K474" i="57"/>
  <c r="L25" i="95"/>
  <c r="L27" i="95" s="1"/>
  <c r="K274" i="57"/>
  <c r="L448" i="57"/>
  <c r="M448" i="57" s="1"/>
  <c r="L479" i="57"/>
  <c r="M479" i="57" s="1"/>
  <c r="K42" i="57"/>
  <c r="K290" i="57"/>
  <c r="K277" i="57"/>
  <c r="K132" i="57"/>
  <c r="L288" i="57"/>
  <c r="M288" i="57" s="1"/>
  <c r="K287" i="57"/>
  <c r="K35" i="57"/>
  <c r="K31" i="57"/>
  <c r="L442" i="57"/>
  <c r="M442" i="57" s="1"/>
  <c r="K49" i="57"/>
  <c r="K54" i="57"/>
  <c r="K291" i="57"/>
  <c r="L30" i="57"/>
  <c r="M30" i="57" s="1"/>
  <c r="K30" i="57"/>
  <c r="L142" i="57"/>
  <c r="M142" i="57" s="1"/>
  <c r="K142" i="57"/>
  <c r="K61" i="57"/>
  <c r="L61" i="57"/>
  <c r="M61" i="57" s="1"/>
  <c r="L60" i="57"/>
  <c r="M60" i="57" s="1"/>
  <c r="L446" i="57"/>
  <c r="M446" i="57" s="1"/>
  <c r="L208" i="57"/>
  <c r="M208" i="57" s="1"/>
  <c r="K279" i="57"/>
  <c r="L279" i="57"/>
  <c r="M279" i="57" s="1"/>
  <c r="L273" i="57"/>
  <c r="M273" i="57" s="1"/>
  <c r="L80" i="57"/>
  <c r="M80" i="57" s="1"/>
  <c r="K80" i="57"/>
  <c r="L78" i="57"/>
  <c r="M78" i="57" s="1"/>
  <c r="K453" i="57"/>
  <c r="L453" i="57"/>
  <c r="M453" i="57" s="1"/>
  <c r="K329" i="57"/>
  <c r="L329" i="57"/>
  <c r="M329" i="57" s="1"/>
  <c r="L450" i="57"/>
  <c r="M450" i="57" s="1"/>
  <c r="L90" i="57"/>
  <c r="M90" i="57" s="1"/>
  <c r="K90" i="57"/>
  <c r="L15" i="93"/>
  <c r="L428" i="57"/>
  <c r="M428" i="57" s="1"/>
  <c r="K320" i="57"/>
  <c r="K217" i="57"/>
  <c r="L449" i="57"/>
  <c r="M449" i="57" s="1"/>
  <c r="L12" i="83" l="1"/>
  <c r="L24" i="87"/>
  <c r="L13" i="87"/>
  <c r="K301" i="57"/>
  <c r="K157" i="57"/>
  <c r="L198" i="57"/>
  <c r="M198" i="57" s="1"/>
  <c r="L75" i="57"/>
  <c r="M75" i="57" s="1"/>
  <c r="L99" i="57"/>
  <c r="M99" i="57" s="1"/>
  <c r="L284" i="57"/>
  <c r="M284" i="57" s="1"/>
  <c r="L281" i="57"/>
  <c r="M281" i="57" s="1"/>
  <c r="L266" i="57"/>
  <c r="M266" i="57" s="1"/>
  <c r="K376" i="57"/>
  <c r="K377" i="57"/>
  <c r="L471" i="57"/>
  <c r="M471" i="57" s="1"/>
  <c r="K353" i="57"/>
  <c r="L98" i="57"/>
  <c r="M98" i="57" s="1"/>
  <c r="L104" i="57"/>
  <c r="M104" i="57" s="1"/>
  <c r="L214" i="57"/>
  <c r="M214" i="57" s="1"/>
  <c r="K434" i="57"/>
  <c r="L372" i="57"/>
  <c r="M372" i="57" s="1"/>
  <c r="L143" i="57"/>
  <c r="M143" i="57" s="1"/>
  <c r="K150" i="57"/>
  <c r="L327" i="57"/>
  <c r="M327" i="57" s="1"/>
  <c r="L361" i="57"/>
  <c r="M361" i="57" s="1"/>
  <c r="K347" i="57"/>
  <c r="L186" i="57"/>
  <c r="M186" i="57" s="1"/>
  <c r="L467" i="57"/>
  <c r="M467" i="57" s="1"/>
  <c r="K344" i="57"/>
  <c r="K359" i="57"/>
  <c r="K47" i="57"/>
  <c r="L155" i="57"/>
  <c r="M155" i="57" s="1"/>
  <c r="L152" i="57"/>
  <c r="M152" i="57" s="1"/>
  <c r="L435" i="57"/>
  <c r="M435" i="57" s="1"/>
  <c r="K119" i="57"/>
  <c r="L20" i="86"/>
  <c r="L66" i="57"/>
  <c r="M66" i="57" s="1"/>
  <c r="K102" i="57"/>
  <c r="K145" i="57"/>
  <c r="K308" i="57"/>
  <c r="K479" i="57"/>
  <c r="K462" i="57"/>
  <c r="L135" i="57"/>
  <c r="M135" i="57" s="1"/>
  <c r="L89" i="57"/>
  <c r="M89" i="57" s="1"/>
  <c r="K97" i="57"/>
  <c r="L349" i="57"/>
  <c r="M349" i="57" s="1"/>
  <c r="L303" i="57"/>
  <c r="M303" i="57" s="1"/>
  <c r="L200" i="57"/>
  <c r="M200" i="57" s="1"/>
  <c r="K188" i="57"/>
  <c r="L465" i="57"/>
  <c r="M465" i="57" s="1"/>
  <c r="K67" i="57"/>
  <c r="L27" i="94"/>
  <c r="L56" i="86"/>
  <c r="M17" i="57"/>
  <c r="M25" i="57" s="1"/>
  <c r="L38" i="86"/>
  <c r="K182" i="57"/>
  <c r="L182" i="57"/>
  <c r="M182" i="57" s="1"/>
  <c r="L368" i="57"/>
  <c r="M368" i="57" s="1"/>
  <c r="K368" i="57"/>
  <c r="K306" i="57"/>
  <c r="L306" i="57"/>
  <c r="M306" i="57" s="1"/>
  <c r="L58" i="57"/>
  <c r="M58" i="57" s="1"/>
  <c r="K58" i="57"/>
  <c r="K427" i="57"/>
  <c r="L427" i="57"/>
  <c r="M427" i="57" s="1"/>
  <c r="K356" i="57"/>
  <c r="L356" i="57"/>
  <c r="M356" i="57" s="1"/>
  <c r="K309" i="57"/>
  <c r="L309" i="57"/>
  <c r="M309" i="57" s="1"/>
  <c r="L202" i="57"/>
  <c r="M202" i="57" s="1"/>
  <c r="K202" i="57"/>
  <c r="K350" i="57"/>
  <c r="L350" i="57"/>
  <c r="M350" i="57" s="1"/>
  <c r="L156" i="57"/>
  <c r="M156" i="57" s="1"/>
  <c r="K156" i="57"/>
  <c r="K268" i="57"/>
  <c r="L268" i="57"/>
  <c r="M268" i="57" s="1"/>
  <c r="K64" i="57"/>
  <c r="L64" i="57"/>
  <c r="M64" i="57" s="1"/>
  <c r="K184" i="57"/>
  <c r="L184" i="57"/>
  <c r="M184" i="57" s="1"/>
  <c r="K305" i="57"/>
  <c r="L305" i="57"/>
  <c r="M305" i="57" s="1"/>
  <c r="L367" i="57"/>
  <c r="M367" i="57" s="1"/>
  <c r="K367" i="57"/>
  <c r="K151" i="57"/>
  <c r="L151" i="57"/>
  <c r="M151" i="57" s="1"/>
  <c r="L444" i="57"/>
  <c r="M444" i="57" s="1"/>
  <c r="L342" i="57"/>
  <c r="M342" i="57" s="1"/>
  <c r="K342" i="57"/>
  <c r="L369" i="57"/>
  <c r="M369" i="57" s="1"/>
  <c r="K369" i="57"/>
  <c r="K140" i="57"/>
  <c r="L140" i="57"/>
  <c r="M140" i="57" s="1"/>
  <c r="L189" i="57"/>
  <c r="M189" i="57" s="1"/>
  <c r="K189" i="57"/>
  <c r="K343" i="57"/>
  <c r="L343" i="57"/>
  <c r="M343" i="57" s="1"/>
  <c r="K363" i="57"/>
  <c r="L363" i="57"/>
  <c r="M363" i="57" s="1"/>
  <c r="K460" i="57"/>
  <c r="L460" i="57"/>
  <c r="M460" i="57" s="1"/>
  <c r="L144" i="57"/>
  <c r="M144" i="57" s="1"/>
  <c r="K144" i="57"/>
  <c r="L63" i="57"/>
  <c r="M63" i="57" s="1"/>
  <c r="K63" i="57"/>
  <c r="L195" i="57"/>
  <c r="M195" i="57" s="1"/>
  <c r="K195" i="57"/>
  <c r="K365" i="57"/>
  <c r="L365" i="57"/>
  <c r="M365" i="57" s="1"/>
  <c r="K300" i="57"/>
  <c r="L300" i="57"/>
  <c r="M300" i="57" s="1"/>
  <c r="K204" i="57"/>
  <c r="L204" i="57"/>
  <c r="M204" i="57" s="1"/>
  <c r="L183" i="57"/>
  <c r="M183" i="57" s="1"/>
  <c r="K183" i="57"/>
  <c r="K374" i="57"/>
  <c r="L374" i="57"/>
  <c r="M374" i="57" s="1"/>
  <c r="L207" i="57"/>
  <c r="M207" i="57" s="1"/>
  <c r="K207" i="57"/>
  <c r="K468" i="57"/>
  <c r="L468" i="57"/>
  <c r="M468" i="57" s="1"/>
  <c r="L91" i="57"/>
  <c r="M91" i="57" s="1"/>
  <c r="K91" i="57"/>
  <c r="K461" i="57"/>
  <c r="L461" i="57"/>
  <c r="M461" i="57" s="1"/>
  <c r="K206" i="57"/>
  <c r="L206" i="57"/>
  <c r="M206" i="57" s="1"/>
  <c r="K138" i="57"/>
  <c r="L138" i="57"/>
  <c r="M138" i="57" s="1"/>
  <c r="L32" i="70"/>
  <c r="L23" i="70"/>
  <c r="K168" i="57"/>
  <c r="L168" i="57"/>
  <c r="M168" i="57" s="1"/>
  <c r="L123" i="57"/>
  <c r="M123" i="57" s="1"/>
  <c r="K123" i="57"/>
  <c r="L54" i="57"/>
  <c r="M54" i="57" s="1"/>
  <c r="L149" i="57"/>
  <c r="M149" i="57" s="1"/>
  <c r="K149" i="57"/>
  <c r="K111" i="57"/>
  <c r="L111" i="57"/>
  <c r="M111" i="57" s="1"/>
  <c r="L94" i="57"/>
  <c r="M94" i="57" s="1"/>
  <c r="K94" i="57"/>
  <c r="K171" i="57"/>
  <c r="L171" i="57"/>
  <c r="M171" i="57" s="1"/>
  <c r="M37" i="57"/>
  <c r="K110" i="57"/>
  <c r="L110" i="57"/>
  <c r="M110" i="57" s="1"/>
  <c r="L162" i="57"/>
  <c r="M162" i="57" s="1"/>
  <c r="K162" i="57"/>
  <c r="K109" i="57"/>
  <c r="L109" i="57"/>
  <c r="M109" i="57" s="1"/>
  <c r="K170" i="57"/>
  <c r="L170" i="57"/>
  <c r="M170" i="57" s="1"/>
  <c r="L481" i="57"/>
  <c r="M481" i="57" s="1"/>
  <c r="K481" i="57"/>
  <c r="L169" i="57"/>
  <c r="M169" i="57" s="1"/>
  <c r="K169" i="57"/>
  <c r="K96" i="57"/>
  <c r="L96" i="57"/>
  <c r="M96" i="57" s="1"/>
  <c r="M269" i="57" l="1"/>
  <c r="M430" i="57"/>
  <c r="L119" i="57"/>
  <c r="M119" i="57" s="1"/>
  <c r="M317" i="57"/>
  <c r="M424" i="57"/>
  <c r="D10" i="64"/>
  <c r="N10" i="64" s="1"/>
  <c r="K444" i="57"/>
  <c r="M263" i="57"/>
  <c r="K117" i="57"/>
  <c r="L117" i="57"/>
  <c r="M117" i="57" s="1"/>
  <c r="K71" i="57"/>
  <c r="L71" i="57"/>
  <c r="M71" i="57" s="1"/>
  <c r="L120" i="57"/>
  <c r="M120" i="57" s="1"/>
  <c r="K120" i="57"/>
  <c r="L141" i="57"/>
  <c r="M141" i="57" s="1"/>
  <c r="K141" i="57"/>
  <c r="L118" i="57"/>
  <c r="M118" i="57" s="1"/>
  <c r="K118" i="57"/>
  <c r="M174" i="57"/>
  <c r="L72" i="57"/>
  <c r="M72" i="57" s="1"/>
  <c r="K72" i="57"/>
  <c r="K116" i="57"/>
  <c r="L116" i="57"/>
  <c r="M116" i="57" s="1"/>
  <c r="K289" i="57"/>
  <c r="L289" i="57"/>
  <c r="M289" i="57" s="1"/>
  <c r="L121" i="57"/>
  <c r="M121" i="57" s="1"/>
  <c r="K121" i="57"/>
  <c r="L477" i="57"/>
  <c r="M477" i="57" s="1"/>
  <c r="K477" i="57"/>
  <c r="L451" i="57"/>
  <c r="M451" i="57" s="1"/>
  <c r="K451" i="57"/>
  <c r="L88" i="57"/>
  <c r="M88" i="57" s="1"/>
  <c r="K88" i="57"/>
  <c r="M113" i="57"/>
  <c r="D12" i="64"/>
  <c r="K332" i="57"/>
  <c r="L332" i="57"/>
  <c r="M332" i="57" s="1"/>
  <c r="G10" i="64" l="1"/>
  <c r="E10" i="64"/>
  <c r="I10" i="64"/>
  <c r="L10" i="64"/>
  <c r="K10" i="64"/>
  <c r="O10" i="64"/>
  <c r="F10" i="64"/>
  <c r="M10" i="64"/>
  <c r="P10" i="64"/>
  <c r="J10" i="64"/>
  <c r="H10" i="64"/>
  <c r="K148" i="57"/>
  <c r="L148" i="57"/>
  <c r="M148" i="57" s="1"/>
  <c r="L100" i="57"/>
  <c r="M100" i="57" s="1"/>
  <c r="K100" i="57"/>
  <c r="K153" i="57"/>
  <c r="L153" i="57"/>
  <c r="M153" i="57" s="1"/>
  <c r="L95" i="57"/>
  <c r="M95" i="57" s="1"/>
  <c r="K95" i="57"/>
  <c r="M454" i="57"/>
  <c r="M125" i="57"/>
  <c r="E12" i="64"/>
  <c r="F12" i="64"/>
  <c r="M483" i="57"/>
  <c r="M334" i="57"/>
  <c r="M293" i="57"/>
  <c r="M106" i="57" l="1"/>
  <c r="M164" i="57"/>
  <c r="M485" i="57"/>
  <c r="M336" i="57"/>
  <c r="M127" i="57" l="1"/>
  <c r="D14" i="64" s="1"/>
  <c r="M176" i="57"/>
  <c r="D16" i="64" s="1"/>
  <c r="P16" i="64" s="1"/>
  <c r="D20" i="64"/>
  <c r="D18" i="64"/>
  <c r="M16" i="64" l="1"/>
  <c r="N16" i="64"/>
  <c r="E16" i="64"/>
  <c r="K16" i="64"/>
  <c r="H16" i="64"/>
  <c r="G16" i="64"/>
  <c r="O16" i="64"/>
  <c r="F16" i="64"/>
  <c r="L16" i="64"/>
  <c r="M488" i="57"/>
  <c r="J16" i="64"/>
  <c r="I16" i="64"/>
  <c r="L14" i="64"/>
  <c r="I14" i="64"/>
  <c r="N14" i="64"/>
  <c r="E14" i="64"/>
  <c r="M14" i="64"/>
  <c r="F14" i="64"/>
  <c r="P14" i="64"/>
  <c r="O14" i="64"/>
  <c r="J14" i="64"/>
  <c r="H14" i="64"/>
  <c r="K14" i="64"/>
  <c r="G14" i="64"/>
  <c r="D24" i="64"/>
  <c r="D28" i="64" s="1"/>
  <c r="O20" i="64"/>
  <c r="N20" i="64"/>
  <c r="M20" i="64"/>
  <c r="P20" i="64"/>
  <c r="L18" i="64"/>
  <c r="J18" i="64"/>
  <c r="K18" i="64"/>
  <c r="I18" i="64"/>
  <c r="F23" i="64" l="1"/>
  <c r="G23" i="64"/>
  <c r="I23" i="64"/>
  <c r="M23" i="64"/>
  <c r="E28" i="64"/>
  <c r="E29" i="64" s="1"/>
  <c r="N28" i="64"/>
  <c r="N29" i="64" s="1"/>
  <c r="H28" i="64"/>
  <c r="H29" i="64" s="1"/>
  <c r="K28" i="64"/>
  <c r="K29" i="64" s="1"/>
  <c r="J23" i="64"/>
  <c r="L23" i="64"/>
  <c r="H23" i="64"/>
  <c r="K23" i="64"/>
  <c r="N23" i="64"/>
  <c r="E23" i="64"/>
  <c r="E24" i="64" s="1"/>
  <c r="P23" i="64"/>
  <c r="O23" i="64"/>
  <c r="F24" i="64" l="1"/>
  <c r="G24" i="64" s="1"/>
  <c r="H24" i="64" s="1"/>
  <c r="I24" i="64" s="1"/>
  <c r="J24" i="64" s="1"/>
  <c r="K24" i="64" s="1"/>
  <c r="L24" i="64" s="1"/>
  <c r="M24" i="64" s="1"/>
  <c r="N24" i="64" s="1"/>
  <c r="O24" i="64" s="1"/>
  <c r="P24" i="64" s="1"/>
  <c r="D29" i="64"/>
</calcChain>
</file>

<file path=xl/sharedStrings.xml><?xml version="1.0" encoding="utf-8"?>
<sst xmlns="http://schemas.openxmlformats.org/spreadsheetml/2006/main" count="1959" uniqueCount="584">
  <si>
    <t>LINHA DE RECALQUE E.E. - 02</t>
  </si>
  <si>
    <t xml:space="preserve">m³   </t>
  </si>
  <si>
    <t>VÁLVULA DE GAVETA C/ FLANGES E CUNHA EM BORRACHA - DN250 MM</t>
  </si>
  <si>
    <t>ESCORAMENTO DE MADEIRA EM VALAS E CAVAS</t>
  </si>
  <si>
    <t>ESGOTAMENTO COM BOMBA</t>
  </si>
  <si>
    <t>REMOÇÃO DE PAVIMENTAÇÃO</t>
  </si>
  <si>
    <t xml:space="preserve">REPOSIÇÃO DE PAVIMENTAÇÃO </t>
  </si>
  <si>
    <t>EXECUÇÃO DE PAVIMENTAÇÃO ASFÁLTICA</t>
  </si>
  <si>
    <t>ESCORAMENTO</t>
  </si>
  <si>
    <t>ESGOTAMENTO E DRENAGEM</t>
  </si>
  <si>
    <t>PAVIMENTAÇÃO</t>
  </si>
  <si>
    <t>FUNDAÇÕES E ESTRUTURAS</t>
  </si>
  <si>
    <t>REVESTIMENTO E TRATAMENTO DE SUPERFÍCIES</t>
  </si>
  <si>
    <t>CONSTRUÇÃO DO CANTEIRO</t>
  </si>
  <si>
    <t>MATERIAL PARA TUBULAÇÕES VINILFORT</t>
  </si>
  <si>
    <t>MATERIAIS PARA SISTEMA SANITARIO</t>
  </si>
  <si>
    <t>Mês 08</t>
  </si>
  <si>
    <t>Mês 09</t>
  </si>
  <si>
    <t>Mês 10</t>
  </si>
  <si>
    <t>Mês 11</t>
  </si>
  <si>
    <t>Mês 12</t>
  </si>
  <si>
    <t>CADASTRO</t>
  </si>
  <si>
    <t>TRÂNSITO E SEGURANÇA</t>
  </si>
  <si>
    <t>MATERIAL EM PEAD</t>
  </si>
  <si>
    <t xml:space="preserve">un </t>
  </si>
  <si>
    <t>ASSENTAMENTO</t>
  </si>
  <si>
    <t>CRONOGRAMA DE EXECUÇÃO DAS OBRAS</t>
  </si>
  <si>
    <t>Nº</t>
  </si>
  <si>
    <t xml:space="preserve">DESCRIÇÃO </t>
  </si>
  <si>
    <t>TOTAL SERVIÇOS</t>
  </si>
  <si>
    <t>Mês 01</t>
  </si>
  <si>
    <t>Mês 02</t>
  </si>
  <si>
    <t>Mês 03</t>
  </si>
  <si>
    <t>Mês 04</t>
  </si>
  <si>
    <t>Mês 05</t>
  </si>
  <si>
    <t>Mês 06</t>
  </si>
  <si>
    <t>Mês 07</t>
  </si>
  <si>
    <t>MENSAL</t>
  </si>
  <si>
    <t>-</t>
  </si>
  <si>
    <t>ACUMULADO</t>
  </si>
  <si>
    <t xml:space="preserve">m²   </t>
  </si>
  <si>
    <t>PLACA DE OBRA</t>
  </si>
  <si>
    <t>ASSENTAMENTO DE TUBOS E CONEXÕES EM PVC, RPVC, PVC  DEFºFº, PRFV,   J.E</t>
  </si>
  <si>
    <t>DESCRIÇÃO</t>
  </si>
  <si>
    <t>OBRAS CIVIS</t>
  </si>
  <si>
    <t>m³</t>
  </si>
  <si>
    <t>m</t>
  </si>
  <si>
    <t>SUB-TOTAL</t>
  </si>
  <si>
    <t>un</t>
  </si>
  <si>
    <t>TOTAL</t>
  </si>
  <si>
    <t>m²</t>
  </si>
  <si>
    <t>DISPOSITIVOS DE LIMPEZA E INSPEÇÃO</t>
  </si>
  <si>
    <t>OBRA CIVIL</t>
  </si>
  <si>
    <t>kg</t>
  </si>
  <si>
    <t xml:space="preserve">MATERIAIS </t>
  </si>
  <si>
    <t>QUANT.</t>
  </si>
  <si>
    <t>LOCAÇÃO</t>
  </si>
  <si>
    <t>SERVIÇOS PRELIMINARES</t>
  </si>
  <si>
    <t>MOVIMENTO DE TERRA</t>
  </si>
  <si>
    <t>ATERRO/REATERRO DE VALAS, POÇOS E CAVAS</t>
  </si>
  <si>
    <t>CARGA, TRANSPORTE E DESCARGA</t>
  </si>
  <si>
    <t>FORMAS</t>
  </si>
  <si>
    <t>ARMADURAS</t>
  </si>
  <si>
    <t>CONCRETO ESTRUTURAL</t>
  </si>
  <si>
    <t>INSTALAÇÃO ELETRO-MECÂNICA</t>
  </si>
  <si>
    <t>LASTRO</t>
  </si>
  <si>
    <t>h</t>
  </si>
  <si>
    <t xml:space="preserve">ESCAVAÇÃO MECANIZADA DE VALAS, POÇOS E CAVAS </t>
  </si>
  <si>
    <t>ATERRO/REATERRO EM ÁREAS</t>
  </si>
  <si>
    <t>IMPERMEABILIZAÇÃO/PROTEÇÃO</t>
  </si>
  <si>
    <t>REPOSIÇÃO DE PASSEIO COM GRAMA</t>
  </si>
  <si>
    <t>CONCRETO NÃO ESTRUTURAL</t>
  </si>
  <si>
    <t/>
  </si>
  <si>
    <t>CARGA, TRANSPORTE ATÉ 10 KM E DESCARGA DE TUBOS E CONEXÕES EM PVC, RPVC, PVC DEFºFº, PRFV</t>
  </si>
  <si>
    <t xml:space="preserve">m   </t>
  </si>
  <si>
    <t>PREÇO TOTAL</t>
  </si>
  <si>
    <t>CANTEIRO DE OBRAS</t>
  </si>
  <si>
    <t>TOTAL LIGAÇÃO DOMICILIAR</t>
  </si>
  <si>
    <t>CÓDIGO COMPOSIÇÃO</t>
  </si>
  <si>
    <t>UNIDADE</t>
  </si>
  <si>
    <t>PREÇO UNITÁRIO</t>
  </si>
  <si>
    <t>PREÇO UNITÁRIO TOTAL</t>
  </si>
  <si>
    <t>SERVIÇOS</t>
  </si>
  <si>
    <t>MATERIAIS</t>
  </si>
  <si>
    <t>SEM BDI</t>
  </si>
  <si>
    <t>COM BDI</t>
  </si>
  <si>
    <t>BDI SERVIÇOS</t>
  </si>
  <si>
    <t>BDI MATERIAIS</t>
  </si>
  <si>
    <t>COMPOSIÇÃO DO BDI - OBRAS E SERVIÇOS</t>
  </si>
  <si>
    <t>Item Componente do BDI</t>
  </si>
  <si>
    <t>Mínimo</t>
  </si>
  <si>
    <t>Máximo</t>
  </si>
  <si>
    <t>Adotado</t>
  </si>
  <si>
    <t>Total BDI Obras e Serviços</t>
  </si>
  <si>
    <t>ITEM</t>
  </si>
  <si>
    <t>REFERÊNCIA DE PREÇO</t>
  </si>
  <si>
    <t>SINAPI</t>
  </si>
  <si>
    <t>73805/001</t>
  </si>
  <si>
    <t>74210/001</t>
  </si>
  <si>
    <t>74209/001</t>
  </si>
  <si>
    <t>74219/001</t>
  </si>
  <si>
    <t>74219/002</t>
  </si>
  <si>
    <t>74221/001</t>
  </si>
  <si>
    <t>73891/001</t>
  </si>
  <si>
    <t>73840/003</t>
  </si>
  <si>
    <t>73840/004</t>
  </si>
  <si>
    <t>73840/005</t>
  </si>
  <si>
    <t>BARRACAO DE OBRA PARA ALOJAMENTO/ESCRITORIO, PISO EM PINHO 3A, PAREDES EM COMPENSADO 10MM, COBERTURA EM TELHA AMIANTO 6MM, INCLUSO INSTALACOES ELETRICAS E ESQUADRIAS</t>
  </si>
  <si>
    <t>BARRACAO PARA DEPOSITO EM TABUAS DE MADEIRA, COBERTURA EM FIBROCIMENTO 4 MM, INCLUSO PISO ARGAMASSA TRAÇO 1:6 (CIMENTO E AREIA)</t>
  </si>
  <si>
    <t>ESGOTAMENTO COM MOTO-BOMBA AUTOESCOVANTE</t>
  </si>
  <si>
    <t>BASE DE SOLO - BRITA (40/60), MISTURA EM USINA, COMPACTACAO 100% PROCTOR MODIFICADO, EXCLUSIVE ESCAVACAO, CARGA E TRANSPORTE</t>
  </si>
  <si>
    <t>IMPRIMACAO DE BASE DE PAVIMENTACAO COM EMULSAO CM-30</t>
  </si>
  <si>
    <t>FABRICAÇÃO E APLICAÇÃO DE CONCRETO BETUMINOSO USINADO A QUENTE(CBUQ),CAP 50/70, EXCLUSIVE TRANSPORTE</t>
  </si>
  <si>
    <t>T</t>
  </si>
  <si>
    <t>MATERIAL EM PVC VINILFORT OU SIMILAR</t>
  </si>
  <si>
    <t>73789/002</t>
  </si>
  <si>
    <t>74138/004</t>
  </si>
  <si>
    <t>73872/001</t>
  </si>
  <si>
    <t>TAMPAO FOFO 139KG CARGA MAX 30000KG DIAM ABERT 900MM P/ POCO VISITA DE REDE AGUA PLUVIAL, ESGOTO ETC</t>
  </si>
  <si>
    <t>REATERRO DE VALA COM MATERIAL GRANULAR DE EMPRESTIMO ADENSADO E VIBRADO</t>
  </si>
  <si>
    <t>Título</t>
  </si>
  <si>
    <t>Folha</t>
  </si>
  <si>
    <t>FOLHA DE DADOS DO ORÇAMENTO COMPOSIÇÃO DE BDI</t>
  </si>
  <si>
    <t>Nº Projeto</t>
  </si>
  <si>
    <t>Código</t>
  </si>
  <si>
    <t>Data Emissão</t>
  </si>
  <si>
    <t>Revisão</t>
  </si>
  <si>
    <t>Departamento Engenharia</t>
  </si>
  <si>
    <t>Responsável: Fernando Ricardo dos Reis</t>
  </si>
  <si>
    <t>Data Revisão</t>
  </si>
  <si>
    <t>Cliente:</t>
  </si>
  <si>
    <t>Empreendimento:</t>
  </si>
  <si>
    <t>Projeto:</t>
  </si>
  <si>
    <t>Endereço:</t>
  </si>
  <si>
    <t>AC</t>
  </si>
  <si>
    <t>Taxa de Rateio da Administração Central</t>
  </si>
  <si>
    <t>DF</t>
  </si>
  <si>
    <t>Taxa de Despesas Financeiras</t>
  </si>
  <si>
    <t>R</t>
  </si>
  <si>
    <t>I</t>
  </si>
  <si>
    <t>Taxa de tributos</t>
  </si>
  <si>
    <t>L</t>
  </si>
  <si>
    <t>Taxa de Lucro</t>
  </si>
  <si>
    <t>COMPOSIÇÃO DO BDI - MATERIAIS E EQUPAMENTOS</t>
  </si>
  <si>
    <t>Total BDI Materiais e Equipamentos</t>
  </si>
  <si>
    <t>ORÇAMENTO COM BASE NOS PREÇOS DAS TABELAS:</t>
  </si>
  <si>
    <t>ESCAVACAO DE VALAS</t>
  </si>
  <si>
    <t>TOTAL SERVIÇOS PRELIMINARES</t>
  </si>
  <si>
    <t>74164/004</t>
  </si>
  <si>
    <t>LASTRO DE BRITA</t>
  </si>
  <si>
    <t>TOTAL SISTEMA DE COLETA E TRANSPORTE</t>
  </si>
  <si>
    <t>Sistema de Esgotamento Sanitário</t>
  </si>
  <si>
    <t xml:space="preserve">       CRONOGRAMA - OBRAS CIVIS E MATERIAIS</t>
  </si>
  <si>
    <t>LIGAÇÕES DOMICILIARES</t>
  </si>
  <si>
    <t>ESTAÇÃO ELEVATÓRIA - E.E. 02 (TIPO B)</t>
  </si>
  <si>
    <t>2.1</t>
  </si>
  <si>
    <t>2.2</t>
  </si>
  <si>
    <t>73965/010</t>
  </si>
  <si>
    <t>pc</t>
  </si>
  <si>
    <t>73834/001</t>
  </si>
  <si>
    <t>INSTALACAO DE CONJ.MOTO BOMBA SUBMERSIVEL ATE 10 CV</t>
  </si>
  <si>
    <t>D_PRO_ENG_0006</t>
  </si>
  <si>
    <t>TRANSPORTE DE TUBOS DE PVC DN 150</t>
  </si>
  <si>
    <t>TRANSPORTE DE TUBOS DE PVC DN 200</t>
  </si>
  <si>
    <t>TRANSPORTE DE TUBOS DE PVC DN 250</t>
  </si>
  <si>
    <t>LIGAÇÕES PREDIAIS</t>
  </si>
  <si>
    <t>LIGAÇÕES PREDIAIS DE ESGOTO EM REDE A SER IMPLANTADA</t>
  </si>
  <si>
    <t>TUBO PVC EB-644 P/ REDE COLET ESG JE DN 150MM</t>
  </si>
  <si>
    <t>TUBO PVC EB 644 P/ REDE COLET ESG JE DN 200MM</t>
  </si>
  <si>
    <t>TUBO PVC EB-644 P/ REDE COLET ESG JE DN 250MM</t>
  </si>
  <si>
    <t>ELETRICISTA INDUSTRIAL</t>
  </si>
  <si>
    <t>MECÂNICO DE EQUIPAMENTOS PESADOS</t>
  </si>
  <si>
    <t>73896/001</t>
  </si>
  <si>
    <t>73888/002</t>
  </si>
  <si>
    <t>74216/001</t>
  </si>
  <si>
    <t>PIS</t>
  </si>
  <si>
    <t xml:space="preserve">ORÇAMENTO - OBRAS CIVIS E MATERIAIS  </t>
  </si>
  <si>
    <t>SISTEMA DE COLETA, TRANSPORTE E TRATAMENTO DE ESGOTO</t>
  </si>
  <si>
    <t>1ª Parcela</t>
  </si>
  <si>
    <t>2ª Parcela</t>
  </si>
  <si>
    <t>3ª Parcela</t>
  </si>
  <si>
    <t>ISS</t>
  </si>
  <si>
    <t>COFINS</t>
  </si>
  <si>
    <t>74254/002</t>
  </si>
  <si>
    <t>ARMACAO ACO CA-50, DIAM. 6,3 (1/4) À 12,5MM(1/2) -FORNECIMENTO/ CORTE
(PERDA DE 10%) / DOBRA / COLOCAÇÃO</t>
  </si>
  <si>
    <t>CABO FLEXÍVEL 1.5 mm² - ISOLAÇÃO EM PVC - 750V</t>
  </si>
  <si>
    <t>CABO FLEXÍVEL 2.5 mm² - ISOLAÇÃO EM PVC - 750V</t>
  </si>
  <si>
    <t>CABO FLEXÍVEL 4.0 mm² - ISOLAÇÃO EM PVC - 750V</t>
  </si>
  <si>
    <t>CABO COBRE  NU 35.0mm²</t>
  </si>
  <si>
    <t>HASTE DE ATERRAMENTO TIPO COPPERWELD 5/8" x 244cm</t>
  </si>
  <si>
    <t>ELETRODUTO DO TIPO FLEXIVEL 1 1/4" (CANAFLEX)</t>
  </si>
  <si>
    <t>ELETRODUTO DO TIPO FLEXIVEL 1 1/2" (CANAFLEX)</t>
  </si>
  <si>
    <t>ELETRODUTO DE PVC RIGIDO 1"</t>
  </si>
  <si>
    <t xml:space="preserve">ELÉTRODUTO RÍGIDO 1 1/4" </t>
  </si>
  <si>
    <t>INVERSOR DE FREQUÊNCIA MICROPROCESSADO P/ MOTORES ASSÍNCRONOS 5CV / 380Vca - 60Hz</t>
  </si>
  <si>
    <t>DISJUNTOR C60H MULTI 9 CURVA C TRIFÁSICO 5A/10KA</t>
  </si>
  <si>
    <t>DISJUNTOR C60H MULTI 9 CURVA C TRIFÁSICO 15A/10KA</t>
  </si>
  <si>
    <t>DISJUNTOR C60H MULTI 9 CURVA C TRIFÁSICO 40A/10KA</t>
  </si>
  <si>
    <t>DISJUNTOR C60H MULTI 9 CURVA C TRIFÁSICO 16A/10KA</t>
  </si>
  <si>
    <t>DISJUNTOR C60H MULTI 9 CURVA C MONOFÁSICO 16A/10KA</t>
  </si>
  <si>
    <t>DISJUNTOR C60H MULTI 9 CURVA C MONOFÁSICO 6A/10KA</t>
  </si>
  <si>
    <t>DISJUNTOR DO TIPO NEMA TRIFÁSICO CURVA C 40A</t>
  </si>
  <si>
    <t>SENSOR DE NIVEL HIDROSTATICO C/ REVESTIMENTO EM PORCELANA</t>
  </si>
  <si>
    <t>CINTA DE ALUMINIO 1m</t>
  </si>
  <si>
    <t>TOMADA MONOFASICA P/ TRILHO DIN - 2P + T</t>
  </si>
  <si>
    <t>FONTE CHAVEADA UNIVERSAL, COM REARME AUTOMÁTICO OU MANUAL - POTÊNCIA: 72KW - 3A</t>
  </si>
  <si>
    <t>CONTROLADOR PROGRAMAVEL COM 6 ENTRADAS DIGITAIS 24Vcc/4 SAÍDAS A RELÉ 2A - TWIDO</t>
  </si>
  <si>
    <t>BORNE 2,5mm² P/ TRILHO DIN</t>
  </si>
  <si>
    <t>BORNE 35mm² P/ TRILHO DIN</t>
  </si>
  <si>
    <t>UNIDADE DE COMANDO MONOBLOCO BOTÃO NORMAL A IMPULSÃO NA</t>
  </si>
  <si>
    <t>UNIDADE DE COMANDO MONOBLOCO BOTÃO NORMAL A IMPULSÃO NF (VERMELHO)</t>
  </si>
  <si>
    <t>UNIDADE DE SINALIZAÇÃO COM LED INTEGRADO 220Vca</t>
  </si>
  <si>
    <t>TAMPO PARA CAIXA DE PASSAGEM DE FERRO FUNDIDO 12500daN BATUMADO 21g/mm² 70x46 - ENERGIA</t>
  </si>
  <si>
    <t>POSTE DE CONCRETO D.T. 8/100daN</t>
  </si>
  <si>
    <t>CABO DE COBRE ISOLADO EM PVC NA COR PRETA 10mm² 1kV</t>
  </si>
  <si>
    <t>CABO DE COBRE ISOLADO EM PVC NA COR CINZA 10mm² 1kV</t>
  </si>
  <si>
    <t>CABO DE COBRE ISOLADO EM PVC NA COR VERMELHA 10mm² 1kV</t>
  </si>
  <si>
    <t>CABO DE COBRE ISOLADO EM PVC NA COR AZUL 10mm² 1kV</t>
  </si>
  <si>
    <t>CABO DE COBRE ISOLADO EM PVC NA COR VERDE 10mm²</t>
  </si>
  <si>
    <t>CABO DO TIPO PP BITOLA 4#4mm² (3F+N) - 1kV</t>
  </si>
  <si>
    <t>CABO DO TIPO PP BITOLA 1,5mm² (COMANDO) - 1kV</t>
  </si>
  <si>
    <t>CAIXA DE INSPEÇÃO DE ATERRAMENTO 30 x 30cm</t>
  </si>
  <si>
    <t>QUADRO DE MEDIDOR, POLIFÁSICO CONFECCIONADO EM POLICARBONATO</t>
  </si>
  <si>
    <t>PAINEL TIPO ARMÁRIO DE 900 X 1100 X 400mm COM BASE, COBERTURA E PLACA DE MONTAGEM 1000 X 850mm</t>
  </si>
  <si>
    <t>CANALETA PLASTICA 50 x 50mm</t>
  </si>
  <si>
    <t>TRILHO DO TIPO DIN</t>
  </si>
  <si>
    <t>BARRAMENTO DE COBRE 15 x 2mm DO TIPO PENTE</t>
  </si>
  <si>
    <t>BARRAMENTO 15x2x150mm DE NEUTRO</t>
  </si>
  <si>
    <t>BARRAMENTO 15x2x150mm DE TERRA</t>
  </si>
  <si>
    <t>und</t>
  </si>
  <si>
    <t>73877/002</t>
  </si>
  <si>
    <t>ESCORAMENTO DE VALAS COM PRANCHOES METALICOS - AREA NAO CRAVADA</t>
  </si>
  <si>
    <t>Kg</t>
  </si>
  <si>
    <t>1.1</t>
  </si>
  <si>
    <t>1.2</t>
  </si>
  <si>
    <t>COMPOSIÇÃO</t>
  </si>
  <si>
    <t>MONTAGEM DE TUBOS E CONEXÕES</t>
  </si>
  <si>
    <t>73962/021</t>
  </si>
  <si>
    <t xml:space="preserve">m³xKm   </t>
  </si>
  <si>
    <t>DEMOLICAO DE PAVIMENTACAO ASFALTICA, EXCLUSIVE TRANSPORTE DO MATERIAL RETIRADO</t>
  </si>
  <si>
    <t>74220/001</t>
  </si>
  <si>
    <t>79505/002</t>
  </si>
  <si>
    <t>ESCAVAÇÃO EM GERAL</t>
  </si>
  <si>
    <t>MATERIAL PARA ATERRO/REATERRO (BARRO, ARGILA) - RETIRADO NA JAZIDA - SEM TRANSPORTE</t>
  </si>
  <si>
    <t>REPOSIÇÃO DE LADRILHO HIDRÁULICO</t>
  </si>
  <si>
    <t>73892/002</t>
  </si>
  <si>
    <t>COMPOSIÇÃO 01</t>
  </si>
  <si>
    <t>SERVIÇO BASE:</t>
  </si>
  <si>
    <t>CÓDIGO</t>
  </si>
  <si>
    <t>REFERÊNCIA</t>
  </si>
  <si>
    <t>UND</t>
  </si>
  <si>
    <t>QUANTIDADE</t>
  </si>
  <si>
    <t>PREÇO UNIT.</t>
  </si>
  <si>
    <t>SERVENTE</t>
  </si>
  <si>
    <t>COMPOSIÇÃO DE PREÇOS - PAVIMENTAÇÃO</t>
  </si>
  <si>
    <t>COMPOSIÇÃO 02</t>
  </si>
  <si>
    <t>CÓDIGO SINAPI:</t>
  </si>
  <si>
    <t>CALCETEIRO</t>
  </si>
  <si>
    <t>COMPOSIÇÃO 04</t>
  </si>
  <si>
    <t>PEDREIRO</t>
  </si>
  <si>
    <t>COMPOSIÇÃO 05</t>
  </si>
  <si>
    <t>REPOSIÇÃO DE LADRILHO HIDRAULICO</t>
  </si>
  <si>
    <t>PISO EM LADRILHO HIDRAULICO 20X20CM, ASSENTADO COM ARGAMASSA COLANTE</t>
  </si>
  <si>
    <t>CIMENTO PORTLAND COMUM CP I- 32</t>
  </si>
  <si>
    <t>ARGAMASSA OU CIMENTO COLANTE EM PO PARA FIXACAO DE PECAS CERAMICAS</t>
  </si>
  <si>
    <t>COMPOSIÇÃO 06</t>
  </si>
  <si>
    <t>COMPOSIÇÃO 07</t>
  </si>
  <si>
    <t>COMPOSIÇÃO 03</t>
  </si>
  <si>
    <t>CÓDIGO CASAN:</t>
  </si>
  <si>
    <t>COMPOSIÇÃO 09</t>
  </si>
  <si>
    <t>PINTOR</t>
  </si>
  <si>
    <t>BARRA FERRO RETANGULAR CHATA 2 X 5/16" - (3,162KG/M)</t>
  </si>
  <si>
    <t>LIXA P/ FERRO</t>
  </si>
  <si>
    <t>AUXILIAR DE SERRALHEIRO</t>
  </si>
  <si>
    <t>BRACADEIRA C/ PARAFUSO D = 4"</t>
  </si>
  <si>
    <t>CAIXA INSPECAO CONCRETO PRE MOLDADO CIRCULAR COM TAMPA D = 40CM</t>
  </si>
  <si>
    <t>CANTONEIRA FERRO GALV 'L" 1 1/2 X 1/4" - (3,40KG/M)</t>
  </si>
  <si>
    <t>CONCRETO USINADO BOMBEADO FCK = 15,0MPA</t>
  </si>
  <si>
    <t>ENCANADOR OU BOMBEIRO HIDRAULICO</t>
  </si>
  <si>
    <t>GUINCHO TIPO MUNCK CAP * 6T * MONTADO EM CAMINHAO CARROCERIA, OU EQUIV</t>
  </si>
  <si>
    <t>PARAFUSO ACO CHUMBADOR PARABOLT 1/2" X 75MM</t>
  </si>
  <si>
    <t>SELIM PVC 90G C/ TRAVAS NBR 10569 P/ REDE COLET ESG DN 150X100MM</t>
  </si>
  <si>
    <t>SELIM PVC 90G ELASTICO NBR 10569 P/ REDE COLET ESG DN 200X100MM</t>
  </si>
  <si>
    <t>SELIM PVC 90G ELASTICO NBR 10569 P/ REDE COLET ESG DN 250X100MM</t>
  </si>
  <si>
    <t>SERRALHEIRO</t>
  </si>
  <si>
    <t>TAMPAO FOFO 125 KG P/ POCO VISITA</t>
  </si>
  <si>
    <t>TUBO CONCRETO ARMADO CLASSE EA-2 PB JE NBR-8890/2007 DN 1500MM P/ ESG SANITARIO</t>
  </si>
  <si>
    <t>TUBO CONCRETO ARMADO CLASSE EA-2 PB JE NBR-8890/2007 DN 2000MM P/ ESG SANITARIO</t>
  </si>
  <si>
    <t>TUBO CONCRETO ARMADO CLASSE EA-2 PB JE NBR-8890/2007 DN 600MM P/ ESG SANITARIO</t>
  </si>
  <si>
    <t>TUBO CONCRETO ARMADO CLASSE EA-2 PB JE NBR-8890/2007 DN 800MM P/ ESG SANITARIO</t>
  </si>
  <si>
    <t>TUBO CONCRETO ARMADO CLASSE EA-3 PB JE NBR-8890/2007 DN 1000MM P/ ESG SANITARIO</t>
  </si>
  <si>
    <t>ASSENTAMENTO DE TAMPAO DE FERRO FUNDIDO 600 MM</t>
  </si>
  <si>
    <t>73884/001</t>
  </si>
  <si>
    <t>INSTALAÇÃO DE VÁLVULAS OU REGISTROS COM JUNTA FLANGEADA - DN 50</t>
  </si>
  <si>
    <t>73884/002</t>
  </si>
  <si>
    <t>INSTALAÇÃO DE VÁLVULAS OU REGISTROS COM JUNTA FLANGEADA - DN 75</t>
  </si>
  <si>
    <t>73884/006</t>
  </si>
  <si>
    <t>INSTALAÇÃO DE VÁLVULAS OU REGISTROS COM JUNTA FLANGEADA - DN 250</t>
  </si>
  <si>
    <t>74242/001</t>
  </si>
  <si>
    <t>74106/001</t>
  </si>
  <si>
    <t>73965/001</t>
  </si>
  <si>
    <t>73964/005</t>
  </si>
  <si>
    <t>76444/001</t>
  </si>
  <si>
    <t>73790/003</t>
  </si>
  <si>
    <t>ARGAMASSA TRACO 1:3 (CIMENTO E AREIA), PREPARO MANUAL</t>
  </si>
  <si>
    <t>SINALIZACAO DE TRANSITO - NOTURNA</t>
  </si>
  <si>
    <t>CADASTRO DE LIGAÇÕES PREDIAIS, INCLUSIVE TOPOGRAFO E DESENHISTA</t>
  </si>
  <si>
    <t>CADASTRO DE REDES, INCLUSIVE TOPOGRAFO E DESENHISTA</t>
  </si>
  <si>
    <t>ARMACAO ACO CA-50, DIAM. 6,3 (1/4) À 12,5MM(1/2) -FORNECIMENTO/ CORTE(PERDA DE 10%) / DOBRA / COLOCAÇÃO.</t>
  </si>
  <si>
    <t>POÇO DE VISITA (BASE E LAJE SUPERIOR) EM ANEIS, DIÂMETRO 1.000 MM</t>
  </si>
  <si>
    <t>POÇO DE VISITA (BASE E LAJE SUPERIOR) EM ANEIS, DIÂMETRO 800 MM</t>
  </si>
  <si>
    <t>ALVENARIA DE EMBASAMENTO EM TIJOLOS CERAMICOS MACICOS 5X10X20CM, ASSENTADO COM ARGAMASSA TRACO 1:2:8 (CIMENTO, CAL E AREIA)</t>
  </si>
  <si>
    <t>POÇO DE VISITA (BASE E LAJE SUPERIOR) EM ANEIS, DIÂMETRO 600 MM</t>
  </si>
  <si>
    <t>COMPOSIÇÃO DE PREÇOS - POÇO DE VISITA</t>
  </si>
  <si>
    <t>COMPOSIÇÃO DE PREÇOS - CAMARA (BALÃO)</t>
  </si>
  <si>
    <t>ACRÉSCIMO DE CAMARA (BALÃO) EM POÇO DE VISITA EM ANEIS DE CONCRETO, DIÂMETRO 600 MM</t>
  </si>
  <si>
    <t>ASSENTAMENTO DE TUBOS DE CONCRETO DIAMETRO = 600MM, SIMPLES OU ARMADO, JUNTA EM ARGAMASSA 1:3 CIMENTO:AREIA</t>
  </si>
  <si>
    <t>COMPACTACAO MECANICA DE VALAS, SEM CONTROLE DE GC (COMPACTADOR TIPO SAPO ATE 35 KG)</t>
  </si>
  <si>
    <t>ACRÉSCIMO DE CAMARA (BALÃO) EM POÇO DE VISITA EM ANEIS DE CONCRETO, DIÂMETRO 800 MM</t>
  </si>
  <si>
    <t>ASSENTAMENTO DE TUBOS DE CONCRETO DIAMETRO = 800MM, SIMPLES OU ARMADO, JUNTA EM ARGAMASSA 1:3 CIMENTO:AREIA</t>
  </si>
  <si>
    <t>ESCAVACAO MECANICA VALAS EM QUALQUER TIPO DE SOLO EXCETO ROCHA,PROF. 0 &lt; H &lt; 4 M</t>
  </si>
  <si>
    <t>ACRÉSCIMO PARA PROFUNDIDADE SUPERIOR A 1,00 M, DIÂMETRO 1000 MM</t>
  </si>
  <si>
    <t>COMPOSIÇÃO 12</t>
  </si>
  <si>
    <t>PREFEITURA MUNICIPAL DE DOUTOR PEDRINHO</t>
  </si>
  <si>
    <t>RUA BRASÍLIA, Nº 02 - CENTRO - DOUTOR PEDRINHO - SC</t>
  </si>
  <si>
    <t>ASSENTAMENTO DE MEIO FIO PREMOLDADO, INCLUINDO ESCAVACAO</t>
  </si>
  <si>
    <t>ESCORAMENTO DE MADEIRA EM VALAS, TIPO PONTALETEAMENTO</t>
  </si>
  <si>
    <t>Prefeitura Municipal de Doutor Pedrinho</t>
  </si>
  <si>
    <t xml:space="preserve">Rua Brasília, Nº 02 - Centro </t>
  </si>
  <si>
    <t>RETIRADA, LIMPEZA E REASSENTAMENTO DE LAJOTA SOBRE COLCHAO DE AREIA ESPESSURA 10CM, REJUNTADO COM AREIA, CONSIDERANDO REAPROVEITAMENTO DA LAJOTA</t>
  </si>
  <si>
    <t xml:space="preserve">LIGAÇÕES DOMICILIARES </t>
  </si>
  <si>
    <t>ESTAÇÃO ELEVATÓRIA - E.E. - 02 (TIPO AB)</t>
  </si>
  <si>
    <t>ASSENTAMENTO DE TUBOS E CONEXÕES EM PEAD</t>
  </si>
  <si>
    <t>und.</t>
  </si>
  <si>
    <t>MATERIAL EM FOFO</t>
  </si>
  <si>
    <t>TOTAL ESTAÇÃO ELEVATÓRIA - E.E. - 02 (TIPO AB)</t>
  </si>
  <si>
    <t>TUBO C/ FLANGES  - TFL10 - DN80 x 700 MM</t>
  </si>
  <si>
    <t>TUBO C/ FLANGES  - TFL10 - DN80 x 570 MM</t>
  </si>
  <si>
    <t>TUBO C/ FLANGES  - TFL10 - DN80 x 340 MM</t>
  </si>
  <si>
    <t>MANGUEIRA CORRUGADA - DN80 x 1900 MM</t>
  </si>
  <si>
    <t>VÁLVULA DE RETENÇÃO PORTINHOLA ÚNICA - VRPU10 - DN80 MM</t>
  </si>
  <si>
    <t>VÁLVULA DE GAVETA C/ FLANGE E C/ CUNHA DE BORRACHA C. CURTO C/ VOLANTE - R23AFV16 - DN80 MM</t>
  </si>
  <si>
    <t>TOCO DE TUBO COM FLANGE TFL10 - DN  250 X 100 MM</t>
  </si>
  <si>
    <t>TOCO BOLSA E FLANGE - DN250 MM X 500 MM</t>
  </si>
  <si>
    <t>EXTREMIDADE COM FLANGE E PONTA 80 MM</t>
  </si>
  <si>
    <t>TE COM FLANGES TFF10  DN80</t>
  </si>
  <si>
    <t>FLANGE CEGO FC10 DN 80</t>
  </si>
  <si>
    <t>CURVA 90º COM FLANGES C90FF10 DN80 MM</t>
  </si>
  <si>
    <t>LUVA TRANSIÇÃO PEAD PARA FºFº COM FLANGES DE90 DN80</t>
  </si>
  <si>
    <t>CURVA 90º PEAD DN90MM</t>
  </si>
  <si>
    <t>TUBO COM FLANGES DN 80 x 500mm</t>
  </si>
  <si>
    <t>TUBO COM FLANGES DN 80 x 4860mm</t>
  </si>
  <si>
    <t>TUBO COM FLANGES DN 80 x 4690mm</t>
  </si>
  <si>
    <t>TUBO PEAD DE 90 MM</t>
  </si>
  <si>
    <t>ARMACAO ACO CA-50, DIAM. 6,3 (1/4) À 12,5MM(1/2) -FORNECIMENTO/ CORTE
C/PERDA DE 10%) / DOBRA / COLOCAÇÃO.</t>
  </si>
  <si>
    <t>BLOCOS DE ANCORAGEM</t>
  </si>
  <si>
    <t>COMPOSIÇÃO 13</t>
  </si>
  <si>
    <t>COMPOSIÇÃO DE PREÇOS - POSTE DE SUSTENTAÇÃO E BLOCO DE ANCORAGEM</t>
  </si>
  <si>
    <t>MATERIAIS EM CONCRETO ARMADO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</si>
  <si>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</si>
  <si>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</si>
  <si>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</si>
  <si>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</si>
  <si>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</si>
  <si>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</si>
  <si>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</si>
  <si>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</si>
  <si>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</si>
  <si>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</si>
  <si>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</si>
  <si>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</si>
  <si>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</si>
  <si>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</si>
  <si>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</si>
  <si>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</si>
  <si>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EQUIPAMENTOS/ MÃO DE OBRA/ MATERIAIS E SERVIÇOS</t>
  </si>
  <si>
    <t>mês</t>
  </si>
  <si>
    <t>Projeto de Coleta e Transporte de Esgoto</t>
  </si>
  <si>
    <t>COMPOSIÇÃO 10</t>
  </si>
  <si>
    <t>ESTAÇÃO ELEVATÓRIA - E.E. - 03 (TIPO AB)</t>
  </si>
  <si>
    <t>LINHA DE RECALQUE E.E. - 03</t>
  </si>
  <si>
    <t>TOTAL ESTAÇÃO ELEVATÓRIA - E.E. - 03 (TIPO AB)</t>
  </si>
  <si>
    <t>ESTAÇÃO ELEVATÓRIA - E.E. 03 (TIPO B)</t>
  </si>
  <si>
    <t>MATERIAL</t>
  </si>
  <si>
    <t>TUBO C/ FLANGES  - TFL10 - DN50 x 700 MM</t>
  </si>
  <si>
    <t>TUBO C/ FLANGES  - TFL10 - DN50 x 570 MM</t>
  </si>
  <si>
    <t>TUBO C/ FLANGES  - TFL10 - DN50 x 340 MM</t>
  </si>
  <si>
    <t>CURVA 90º COM FLANGES C90FF10 DN50 MM</t>
  </si>
  <si>
    <t>VÁLVULA DE RETENÇÃO PORTINHOLA ÚNICA - VRPU10 - DN50 MM</t>
  </si>
  <si>
    <t>EXTREMIDADE COM FLANGE E PONTA 50 MM</t>
  </si>
  <si>
    <t>VÁLVULA DE GAVETA C/ FLANGE E C/ CUNHA DE BORRACHA C. CURTO C/ VOLANTE - R23AFV16 - DN50 MM</t>
  </si>
  <si>
    <t>TE COM FLANGES TFF10  DN50</t>
  </si>
  <si>
    <t>FLANGE CEGO FC10 DN 50</t>
  </si>
  <si>
    <t xml:space="preserve">MANGUEIRA CORRUGADA - DN50 </t>
  </si>
  <si>
    <t>EXTREMIDADE COM FLANGE E PONTA 75 MM</t>
  </si>
  <si>
    <t>REDUÇÃO COM FLANGES DN 75X50  MM</t>
  </si>
  <si>
    <t>ASSENTAMENTO DE TUBOS E CONEXÕES EMPVC</t>
  </si>
  <si>
    <t>ESCAVAÇÃO DE ROCHA EM VALAS, POÇOS E CAVAS</t>
  </si>
  <si>
    <t>ESCAVAÇÃO A FOGO EM MATERIAL DE 3A CATEGORIA, ROCHA VIVA, A CÉU ABERTO, FURAÇÃO A BARRA MINA.</t>
  </si>
  <si>
    <t>ADMINISTRAÇÃO LOCAL DA OBRA</t>
  </si>
  <si>
    <t>PESSOAL E ENCARGOS SOCIAIS</t>
  </si>
  <si>
    <t>DESPEZAS ADMINISTRATIVAS</t>
  </si>
  <si>
    <t>CONTA DE ÁGUA</t>
  </si>
  <si>
    <t>CONTA DE LUZ</t>
  </si>
  <si>
    <t>ALUGUÉIS</t>
  </si>
  <si>
    <t>TOTAL ADMINISTRAÇÃO LOCAL DA OBRA</t>
  </si>
  <si>
    <t>RAMAL PREDIAL DE ESGOTO EM TUBO PVC ESGOTO DN 100MM - FORNECIMENTO, INSTALACAO, ESCAVACAO E REATERRO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</si>
  <si>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</si>
  <si>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</si>
  <si>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</si>
  <si>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</si>
  <si>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</si>
  <si>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</si>
  <si>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</si>
  <si>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</si>
  <si>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</si>
  <si>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</si>
  <si>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</si>
  <si>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</si>
  <si>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</si>
  <si>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</si>
  <si>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</si>
  <si>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</si>
  <si>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</si>
  <si>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</si>
  <si>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</si>
  <si>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</si>
  <si>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</si>
  <si>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</si>
  <si>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</si>
  <si>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</si>
  <si>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</si>
  <si>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</si>
  <si>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</si>
  <si>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</si>
  <si>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5.20</t>
  </si>
  <si>
    <t>5.21</t>
  </si>
  <si>
    <t>5.22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</si>
  <si>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</si>
  <si>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</si>
  <si>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</si>
  <si>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</si>
  <si>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</si>
  <si>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</si>
  <si>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</si>
  <si>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</si>
  <si>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</si>
  <si>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</si>
  <si>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</si>
  <si>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</si>
  <si>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</si>
  <si>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</si>
  <si>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</si>
  <si>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</si>
  <si>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</si>
  <si>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</si>
  <si>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6.20</t>
  </si>
  <si>
    <t>6.21</t>
  </si>
  <si>
    <t>REDE COLETORA (ETAPA 2 - SUB BACIAS 02, 03 E 04)</t>
  </si>
  <si>
    <t>TOTAL REDE COLETORA (ETAPA SUB-BACIAS 2, 3 E 4)</t>
  </si>
  <si>
    <t>SAPATA FUNDAÇÃO TRAVESSIA</t>
  </si>
  <si>
    <t>m2</t>
  </si>
  <si>
    <t>FORNECIMENTO E INSTALAÇÃO DE CESTO METÁLICO REMOVÍVEL, INCLUE GUIA E SISTEMA PARA RETIRADA</t>
  </si>
  <si>
    <t>COMPOSIÇÃO DE PREÇOS - CESTO METÁLICO</t>
  </si>
  <si>
    <t>INSTALAÇÃO DE CESTO METÁLICO</t>
  </si>
  <si>
    <t>l</t>
  </si>
  <si>
    <t>COMPOSIÇÃO DE PREÇOS DE MERCADO - ESCORAMENTO CONTÍNUO TIPO BLINDAGENS 1,5M A 3,00 M</t>
  </si>
  <si>
    <t>ESCORAMENTO DE VALAS DE 1,50 A 3,00M DE PROFUNDIDADE E LARGURA MÁX DE 1,50M, COM BLINDAGENS, ESTRONCAS E ACESSÓRIOS EM AÇO, CRAVADOS E MOVIMENTADOS POR RETROESCAVADEIRA</t>
  </si>
  <si>
    <t>ESCORAMENTO CONTÍNUO METÁLICO - TIPO BLINDAGENS - 1,50 M A 3,00 M DE PROFUNDIDADE</t>
  </si>
  <si>
    <t>PRODUTIVIDADE MÉDIA/ DIA</t>
  </si>
  <si>
    <t>PRODUÇÃO EQUIPE (m)</t>
  </si>
  <si>
    <r>
      <t xml:space="preserve">CUSTO DE LOCAÇÃO DOS MATERIAIS - BLINDAGENS - CONJUNTO P/ PROF DE 1,5 A </t>
    </r>
    <r>
      <rPr>
        <b/>
        <sz val="10"/>
        <rFont val="Arial"/>
        <family val="2"/>
      </rPr>
      <t>3,0 m</t>
    </r>
  </si>
  <si>
    <t>R$ / Dia</t>
  </si>
  <si>
    <t>m² / Dia</t>
  </si>
  <si>
    <t>R$ / m²</t>
  </si>
  <si>
    <t>PROF MÉDIA REDE COLETORA (m)</t>
  </si>
  <si>
    <t>DIAS TRABALHADOS NO MÊS</t>
  </si>
  <si>
    <t>ÁREA TOTAL ESCORADA POR DIA (m²)</t>
  </si>
  <si>
    <t>MÃO DE OBRA</t>
  </si>
  <si>
    <t>MESTRE DE OBRA</t>
  </si>
  <si>
    <t>CUSTO HORÁRIO DE EXECUÇÃO</t>
  </si>
  <si>
    <t>MERCADO</t>
  </si>
  <si>
    <t>LOCAÇÃO DE DOIS CONJUNTOS DE EQUIPAMENTOS, COMPOSTOS POR BLINDAGENS (METÁLICO), ESTRONCAS, ALONGADOR, PINOS E CONTRA-PINOS.</t>
  </si>
  <si>
    <t>cj</t>
  </si>
  <si>
    <t>CUSTO DO MATERIAL</t>
  </si>
  <si>
    <t>EQUIPAMENTOS</t>
  </si>
  <si>
    <t>RETROESCAVADEIRA C/ CARREGADEIRA SOBRE PNEUS 76HP TRANSMISSAO MECANICAMANUTENCAO/OPERACAO E COMBUSTÍVEL )</t>
  </si>
  <si>
    <t>CUSTO EQUIPAMENTO</t>
  </si>
  <si>
    <t>CUSTO TOTAL</t>
  </si>
  <si>
    <t xml:space="preserve">NOTA 01: Produção da equipe de acordo com os itens e coeficientes utilizados na composição de preço do Sistema Nacional de Pesquisa de Custos e Índices da Construção Civil para os itens de Escavação, Assentamento de Tubo PVC e Reaterro com Areia (Envelopamento), conforme memorial de Cálculo anexo. </t>
  </si>
  <si>
    <t>COMPOSIÇÃO DE PREÇOS DE MERCADO - ESCORAMENTO CONTÍNUO TIPO BLINDAGENS 3,0M A 4,50 M</t>
  </si>
  <si>
    <t>ESCORAMENTO DE VALAS DE 3,00 A 4,50M DE PROFUNDIDADE E LARGURA MÁXIMA DE 1,80M, COM BLINDAGENS, ESTRONCAS E ACESSÓRIOS EM AÇO, CRAVADOS E MOVIMENTADOS POR RETROESCAVADEIRA</t>
  </si>
  <si>
    <t>ESCORAMENTO CONTÍNUO METÁLICO - TIPO BLINDAGENS - 3,00 M A 4,50 M DE PROFUNDIDADE</t>
  </si>
  <si>
    <t>CUSTO DE LOCAÇÃO DOS MATERIAIS - BLINDAGENS - CONJUNTO P/ PROF DE 3,0 A 4,5 m</t>
  </si>
  <si>
    <t>ÁREA TOTAL ESCORADA PELO EQUIPAMENTO (m²)</t>
  </si>
  <si>
    <t>00/27</t>
  </si>
  <si>
    <t>SA_0102</t>
  </si>
  <si>
    <t xml:space="preserve">Taxa de Rateio da Administração Central </t>
  </si>
  <si>
    <t>S+G</t>
  </si>
  <si>
    <t xml:space="preserve">Seguro + Garantia </t>
  </si>
  <si>
    <t xml:space="preserve">Taxa de Risco </t>
  </si>
  <si>
    <t xml:space="preserve">Taxa de Despesas Financeiras </t>
  </si>
  <si>
    <t>CPRB</t>
  </si>
  <si>
    <t>Nota 01: Valores  AC, S, G, R, DF e L definidos a partir dos limites no Acórdão nº 2.2622/2013 - TCU - Plnenário. Valores Médios.</t>
  </si>
  <si>
    <t>Nota 02: Alíquotas  PIS e COFINS definida por lei (lucro presumido).</t>
  </si>
  <si>
    <t>Nota 03: Alíquotas  do ISS observando a legislação municipal.</t>
  </si>
  <si>
    <t>Nota 04: Alíquotas  da CPRB - Contribuição Previdenciária Sobre Receita Bruta definida pela Lei 12.844/13.</t>
  </si>
  <si>
    <t>Nota 05: A fórmula para estipulação da taxa de BDI é a mesma aplicada para obtenção das tabelas contidas no Acódãonº 2.622/2013 - TCU - Plenário.</t>
  </si>
  <si>
    <r>
      <rPr>
        <sz val="7.5"/>
        <color indexed="9"/>
        <rFont val="Arial"/>
        <family val="2"/>
      </rPr>
      <t>"</t>
    </r>
    <r>
      <rPr>
        <sz val="7.5"/>
        <rFont val="Arial"/>
        <family val="2"/>
      </rPr>
      <t>- Os Encargos sociais para mão-de-obra horista e mensalista atendem ao estabelecido no SINAPI -</t>
    </r>
    <r>
      <rPr>
        <sz val="7.5"/>
        <color indexed="9"/>
        <rFont val="Arial"/>
        <family val="2"/>
      </rPr>
      <t>"</t>
    </r>
  </si>
  <si>
    <t>ORÇAMENTO BASE: Março/2014</t>
  </si>
  <si>
    <t>PASSADICOS COM TABUAS DE MADEIRA PARA PEDESTRES</t>
  </si>
  <si>
    <t>PASSADICOS COM TABUAS DE MADEIRA PARA VEICULOS</t>
  </si>
  <si>
    <t>RETIRADA DE MEIO FIO C/ EMPILHAMENTO E S/ REMOCAO</t>
  </si>
  <si>
    <t>74236/001</t>
  </si>
  <si>
    <t>PLANTIO DE GRAMA BATATAIS EM PLACAS</t>
  </si>
  <si>
    <t>RETIRADA DE GRAMA EM PLACAS</t>
  </si>
  <si>
    <t>FORMA PARA ESTRUTURAS DE CONCRETO (PILAR, VIGA E LAJE) EM CHAPA DE MADEIRA COMPENSADA RESINADA, DE 1,10 X 2,20, ESPESSURA = 12 MM, 02 UTILIZACOES. FABRICACAO, MONTAGEM E DESMONTAGEM)</t>
  </si>
  <si>
    <t>TRANSFERÊNCIA DE RECURSOS FINANCEIROS</t>
  </si>
  <si>
    <t>PORT. FUNASA 371/2014</t>
  </si>
  <si>
    <t>4ª Parcela</t>
  </si>
  <si>
    <t>FUNDAÇÃO NACIONAL DE SAÚDE (FUNASA)</t>
  </si>
  <si>
    <t xml:space="preserve">TOTAL </t>
  </si>
  <si>
    <t>CONTRAPARTIDA PREFEITURA MUNICIPAL DE DOUTOR PEDRINHO - SC</t>
  </si>
  <si>
    <t>SINAPI - Sistema Nacional de Pesquisa de Custos e Índices da Construção Civil - Santa Catarina - Serviços Março 2014 - Regime de Desoneração da folha de pagamento (SINAPI COM DESONERAÇÃO)</t>
  </si>
  <si>
    <t>RETIRADA, LIMPEZA E REASSENTAMENTO DE PARALELEPIPEDO SOBRE COLCHAO DE PO DE PEDRA ESPESSURA 10CM, REJUNTADO COM ARGAMASSA TRACO 1:3 (CIMENTO E AREIA), CONSIDERANDO APROVEITAMENTO DO PARALELEPIPEDO</t>
  </si>
  <si>
    <t>IMPERMEABILIZACAO DE ESTRUTURAS ENTERRADAS, COM TINTA ASFALTICA, DUAS
DEMAOS.</t>
  </si>
  <si>
    <t>MATERIAIS/EQUIPAMENTOS/MÃO DE OBRA</t>
  </si>
  <si>
    <t>COMPOSIÇÃ 08</t>
  </si>
  <si>
    <t>COMPOSIÇÃO 11</t>
  </si>
  <si>
    <t>ASSENTAMENTO DE TUBOS DE CONCRETO DIAMETRO = 1000MM, SIMPLES OU ARMADO, JUNTA EM ARGAMASSA 1:3 CIMENTO:AREIA</t>
  </si>
  <si>
    <t>IMPERMEABILIZACAO DE ESTRUTURAS ENTERRADAS, COM TINTA ASFALTICA, DUAS DEMAOS.</t>
  </si>
  <si>
    <t>CONCRETO USINADO BOMBEADO FCK=30MPA, INCLUSIVE LANCAMENTO E ADENSAMENTO</t>
  </si>
  <si>
    <t>LOCACAO E NIVELAMENTO DE EMISSARIO/REDE COLETORA COM AUXILIO DE EQUIPAMENTO TOPOGRAFICO</t>
  </si>
  <si>
    <t>ESCAVACAO MANUAL DE VALA EM MATERIAL DE 1A CATEGORIA ATE 1,5M EXCLUINDO ESGOTAMENTO / ESCORAMENTO</t>
  </si>
  <si>
    <t>RETIRADA CUIDADOSA DE AZULEJOS/LADRILHOS E ARGAMASSA DE ASSENTAMENTO (PASSEIO LADRILHO)</t>
  </si>
  <si>
    <t>DEMOLICAO DE CONCRETO SIMPLES (PASSEIO CIMENTADO)</t>
  </si>
  <si>
    <t>BARRACAO DE OBRA EM CHAPA DE MADEIRA COMPENSADA COM BANHEIRO, COBERTURA EM FIBROCIMENTO 4 MM, INCLUSO INSTALACOES HIDRO-SANITARIAS E ELETRICAS</t>
  </si>
  <si>
    <t>MESTRE DE OBRAS (40 h/mês)</t>
  </si>
  <si>
    <t>CIMENTO PORTLAND COMPOSTO CP II- 32</t>
  </si>
  <si>
    <t>CONCRETO NAO ESTRUTURAL, CONSUMO 210KG/M3, PREPARO COM BETONEIRA, SEM 
LANCAMENTO</t>
  </si>
  <si>
    <t>CURVA PVC 45G NBR-10569 P/ REDE COLET ESG PB JE DN 100MM</t>
  </si>
  <si>
    <t>ESCAVAÇÃO MANUAL DE VALA, A FRIO, EM MATERIAL DE 2A CATEGORIA (MOLEDO OU ROCHA DECOMPOSTA) ATÉ 1,50M</t>
  </si>
  <si>
    <t>MASTIQUE ELASTICO BASE SILICONE</t>
  </si>
  <si>
    <t>TINTA BASE RESINA EPOXI</t>
  </si>
  <si>
    <t>ESCAVACAO DE VALA ESCORADA EM MATERIAL 1A CATEGORIA , PROFUNDIDADE ATE 1,5 M COM ESCAVADEIRA HIDRAULICA 105 HP(CAPACIDADE DE 0,78M3), SEM ESGOTAMENTO</t>
  </si>
  <si>
    <t>und/mês</t>
  </si>
  <si>
    <t xml:space="preserve">CABINES SANITÁRIAS PORTÁTEIS, COM MANUTENÇÃO, LIMPEZA, DESLOCAMENTOS E TRANSPORTE </t>
  </si>
  <si>
    <t>PLACA DE OBRA EM CHAPA DE ACO GALVANIZADO  (AGENTE FINANCIADOR)</t>
  </si>
  <si>
    <t>TAMPAO FOFO 55KG CARGA MAX 2600KG DIAM ABERT 476MM P/ POCO VISITA DE REDE AGUA PLUVIAL, ESGOTO ETC EM VIA TRAFEGO LEVE</t>
  </si>
  <si>
    <t>REATERRO DE VALA/CAVA SEM CONTROLE DE COMPACTAÇÃO , UTILIZANDO RETRO-ESCAVADEIRA E COMPACTACADOR VIBRATORIO COM MATERIAL REAPROVEITADO</t>
  </si>
  <si>
    <t>ASSENTAMENTO TUBO PVC COM JUNTA ELASTICA, DN 150 MM - (OU RPVC, OU PRFV) - PARA ESGOTO</t>
  </si>
  <si>
    <t>ASSENTAMENTO TUBO PVC COM JUNTA ELASTICA, DN 200 MM - (OU RPVC, OU PRFV) - PARA ESGOTO</t>
  </si>
  <si>
    <t>ASSENTAMENTO TUBO PVC COM JUNTA ELASTICA, DN 250 MM - (OU RPVC, OU PRFV) - PARA ESGOTO</t>
  </si>
  <si>
    <t>ESTRUTURA METALICA EM TESOURAS OU TRELICAS, VAO LIVRE DE 20M, FORNECIMENTO E MONTAGEM, NAO SENDO CONSIDERADOS OS FECHAMENTOS METALICOS, AS COLUNAS, OS SERVICOS GERAIS EM ALVENARIA E CONCRETO, AS TELHAS DE COBERTURA E A PINTURA DE ACABAMENTO</t>
  </si>
  <si>
    <t>TRANSPORTE COMERCIAL COM CAMINHAO BASCULANTE 6 M3, RODOVIA PAVIMENTADA  (SOLO, PAVIMENTAÇÃO ASFALTICA,MATERIAL DE EMPRÉSTIMO - JAZIDA, ROCHA)</t>
  </si>
  <si>
    <t>TAPUME DE CHAPA DE MADEIRA COMPENSADA, E= 6MM, COM PINTURA A CAL E REAPROVEITAMENTO DE 2X</t>
  </si>
  <si>
    <t>ESCAV.MEC (ESCAV HIDR)VALA ESCOR PROF=1,5 A 3M MAT 1A CAT EXCL ESGOTAMENTO E ESCORAMENTO.</t>
  </si>
  <si>
    <t>ESCAV.MEC (ESCAV HIDR)VALA ESCOR PROF=3 A 4,5M MAT 1A CAT EXCL ESGOTAMENTO E ESCORAMENTO.</t>
  </si>
  <si>
    <t>CARGA, MANOBRAS E DESCARGA DE AREIA, BRITA, PEDRA DE MAO E SOLOS COM CAMINHAO BASCULANTE 6 M3 (DESCARGA LIVRE) - (SOLO, PAVIMENTAÇÃO ASFALTICA,MATERIAL DE EMPRÉSTIMO - JAZIDA, ROCHA)</t>
  </si>
  <si>
    <t>PISO (CALCADA) EM CONCRETO 12MPA TRACO 1:3:5 (CIMENTO/AREIA/BRITA) PREPARO MECANICO, ESPESSURA 7CM, COM JUNTA DE DILATACAO EM MADEIRA (REPOSIÇÃO DE PASSEIO CIMENTADO)</t>
  </si>
  <si>
    <t>MEIO-FIO DE CONCRETO MOLDADO NO LOCAL, USINADO 15 MPA, COM 0,30 M ALTURA X 0,15 M BASE, REJUNTE EM ARGAMASSA TRACO 1:3,5 (CIMENTO E AREIA) SARJETA - CONCRETO ESTRUTURAL</t>
  </si>
  <si>
    <t>FORMA PARA ESTRUTURAS DE CONCRETO (PILAR, VIGA E LAJE) EM CHAPA DE MADEIRA COMPENSADA RESINADA, DE 1,10 X 2,20, ESPESSURA = 12 MM, 02 UTILIZACOES. (FABRICACAO, MONTAGEM E DESMONTAGEM)</t>
  </si>
  <si>
    <t>CONCRETO NAO ESTRUTURAL, CONSUMO 210KG/M3, PREPARO COM BETONEIRA, SEM LANCAMENTO</t>
  </si>
  <si>
    <t>IMPERMEABILIZACAO COM PINTURA A BASE DE RESINA EPOXI ALCATRAO, UMA DEMAO.</t>
  </si>
  <si>
    <t>ASSENTAMENTO DE PECAS, CONEXOES, APARELHOS E ACESSORIOS DE FERRO FUNDIDO DUCTIL, JUNTA ELASTICA, MECANICA OU FLANGEADA, COM DIAMETROS DE 50 A 300 MM.</t>
  </si>
  <si>
    <t>COMPOSIÇÃO DE PREÇOS - ASSENTAMENTO DE TUBOS E CONEXÕES EM PEAD</t>
  </si>
  <si>
    <t>ASSENTAMENTO DE TUBOS E CONEXÕES EM PEAD, DE 90 MM</t>
  </si>
  <si>
    <t>SOLDA EM PEAD TUBOS E CONEXÕES DE 90 MM</t>
  </si>
  <si>
    <t>TUBO PEAD DE 90 MM PN 12,5</t>
  </si>
  <si>
    <t>ESCAV.MEC (ESCAV HIDR)VALA ESCOR PROF=4,5 A 6M MAT 1A CAT EXCL ESGOTAMENTO E ESCORAMENTO.</t>
  </si>
  <si>
    <t>ARMACAO ACO CA-50, DIAM. 6,3 (1/4) À 12,5MM(1/2) -FORNECIMENTO/ CORTE (PERDA DE 10%) / DOBRA / COLOCAÇÃO</t>
  </si>
  <si>
    <t>ASSENTAMENTO TUBO PVC COM JUNTA ELASTICA, DN 75 MM - (OU RPVC, OU PVC DEFOFO, OU PRFV) - PARA ESGOTO.</t>
  </si>
  <si>
    <t>BLOCO SEXTAVADO P/PAVIMENTAÇÃO, EM CONCRETO DE 35 MPA (TIPO BLOKRET) E= 10,0CM, DE 30 X 30 CM DE ACORDO COM NBR 9780 / 9781 (FORNECIMENTO DE LAJOTA)</t>
  </si>
  <si>
    <t>LADRILHO HIDRAULICO LISO 20 X 20CM COR NATURAL (FORNECIMENTO DE LADRILHO HIDRAULICO)</t>
  </si>
  <si>
    <t xml:space="preserve">ELETRICISTA </t>
  </si>
  <si>
    <t>TUBO PVC EB-644 P/ REDE COLET ESG JE DN 100MM (SONDA DE PROFUNDIDADE)</t>
  </si>
  <si>
    <t>TUBO PVC PL SERIE R P/ ESG OU AGUAS PLUVIAIS PREDIAL DN 50MM (DRENO BARRILETE)</t>
  </si>
  <si>
    <t>BOMBA SUBMERSIVEL P/ DRENAGEM ELETRICA TRIFASICA 3CV SAIDA 2" C/ 5M CABO ELETRICO DANCOR SERIE SDE MOD. 2301 HM/Q = 2M/38,8M3/H A 28M/5M3/H**CAIXA**" (Q=3,49 l/s Hman= 7,16mca)</t>
  </si>
  <si>
    <t>BOMBA SUBMERSA 4" P/ POCO PROFUNDO ELETRICA TRIFASICA 5CV, SAIDA 2" MARCA DANCOR SERIE SPP MOD 11.2S-15,HM/Q = 42M/14,86M³/H A 121M/2,57M³/H **CAIXA**"  (Q=3,14 l/s Hman= 6,14mca)</t>
  </si>
  <si>
    <t>TUBO PVC PBA 20 JE NBR 5647 P/REDE AGUA DN 75/DE 85 MM (LINHA DE RECALQUE DE ESGOTO)</t>
  </si>
  <si>
    <t>AUXILIAR TECNICO (40 h/mês)</t>
  </si>
  <si>
    <t>ENGENHEIRO DE OBRA PLENO (35 h/mês)</t>
  </si>
  <si>
    <t>AREIA MEDIA - POSTO JAZIDA / FORNECEDOR (SEM FRETE) (PARA REJUNTE, COLCHÃO DE AREIA E ARGAMASSA)</t>
  </si>
  <si>
    <t xml:space="preserve">LASTRO DE BRITA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</si>
</sst>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R$ &quot;#,##0.00_);[Red]\(&quot;R$ &quot;#,##0.00\)"/>
    <numFmt numFmtId="165" formatCode="_(&quot;R$ &quot;* #,##0_);_(&quot;R$ &quot;* \(#,##0\);_(&quot;R$ &quot;* &quot;-&quot;_);_(@_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&quot;R$ &quot;#,##0.00"/>
    <numFmt numFmtId="169" formatCode="dd/mm/yy"/>
    <numFmt numFmtId="170" formatCode="00"/>
    <numFmt numFmtId="171" formatCode="_([$€-2]* #,##0.00_);_([$€-2]* \(#,##0.00\);_([$€-2]* &quot;-&quot;??_)"/>
    <numFmt numFmtId="172" formatCode="0.000000"/>
    <numFmt numFmtId="173" formatCode="#,##0.000"/>
    <numFmt numFmtId="174" formatCode="#,##0.000_);[Red]\(#,##0.000\)"/>
    <numFmt numFmtId="175" formatCode="#,##0.0000_);[Red]\(#,##0.0000\)"/>
    <numFmt numFmtId="176" formatCode="0.0000"/>
    <numFmt numFmtId="182" formatCode="#,##0.000;[Red]\-#,##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9"/>
      <color indexed="8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8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6.5"/>
      <name val="Arial"/>
      <family val="2"/>
    </font>
    <font>
      <sz val="7.5"/>
      <color indexed="9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62">
    <xf numFmtId="0" fontId="0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 applyFont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35">
    <xf numFmtId="0" fontId="0" fillId="0" borderId="0" xfId="0"/>
    <xf numFmtId="0" fontId="6" fillId="0" borderId="0" xfId="121" applyFont="1"/>
    <xf numFmtId="0" fontId="6" fillId="0" borderId="0" xfId="121" applyFont="1" applyFill="1"/>
    <xf numFmtId="0" fontId="6" fillId="0" borderId="1" xfId="121" applyFont="1" applyBorder="1" applyAlignment="1">
      <alignment horizontal="center"/>
    </xf>
    <xf numFmtId="0" fontId="6" fillId="0" borderId="1" xfId="121" applyFont="1" applyFill="1" applyBorder="1" applyAlignment="1">
      <alignment horizontal="center"/>
    </xf>
    <xf numFmtId="0" fontId="5" fillId="0" borderId="2" xfId="121" applyFont="1" applyBorder="1" applyAlignment="1">
      <alignment horizontal="left" vertical="center"/>
    </xf>
    <xf numFmtId="0" fontId="5" fillId="0" borderId="2" xfId="121" applyFont="1" applyFill="1" applyBorder="1" applyAlignment="1">
      <alignment horizontal="left" vertical="center"/>
    </xf>
    <xf numFmtId="0" fontId="7" fillId="0" borderId="0" xfId="121" applyFont="1" applyAlignment="1">
      <alignment vertical="center"/>
    </xf>
    <xf numFmtId="0" fontId="7" fillId="0" borderId="3" xfId="121" applyFont="1" applyBorder="1" applyAlignment="1">
      <alignment horizontal="center" vertical="center"/>
    </xf>
    <xf numFmtId="0" fontId="7" fillId="0" borderId="3" xfId="121" applyFont="1" applyFill="1" applyBorder="1" applyAlignment="1">
      <alignment horizontal="center" vertical="center"/>
    </xf>
    <xf numFmtId="0" fontId="7" fillId="0" borderId="0" xfId="121" applyFont="1" applyAlignment="1">
      <alignment horizontal="center" vertical="center"/>
    </xf>
    <xf numFmtId="168" fontId="6" fillId="0" borderId="4" xfId="121" applyNumberFormat="1" applyFont="1" applyFill="1" applyBorder="1" applyAlignment="1">
      <alignment horizontal="center" vertical="center"/>
    </xf>
    <xf numFmtId="0" fontId="6" fillId="0" borderId="0" xfId="121" applyFont="1" applyAlignment="1">
      <alignment horizontal="left" vertical="center"/>
    </xf>
    <xf numFmtId="168" fontId="6" fillId="0" borderId="5" xfId="121" applyNumberFormat="1" applyFont="1" applyFill="1" applyBorder="1" applyAlignment="1">
      <alignment horizontal="center" vertical="center"/>
    </xf>
    <xf numFmtId="168" fontId="6" fillId="2" borderId="5" xfId="121" applyNumberFormat="1" applyFont="1" applyFill="1" applyBorder="1" applyAlignment="1">
      <alignment horizontal="center" vertical="center"/>
    </xf>
    <xf numFmtId="0" fontId="6" fillId="0" borderId="0" xfId="121" applyFont="1" applyAlignment="1">
      <alignment vertical="center"/>
    </xf>
    <xf numFmtId="168" fontId="6" fillId="0" borderId="6" xfId="121" applyNumberFormat="1" applyFont="1" applyFill="1" applyBorder="1" applyAlignment="1">
      <alignment horizontal="center" vertical="center"/>
    </xf>
    <xf numFmtId="168" fontId="6" fillId="0" borderId="7" xfId="121" applyNumberFormat="1" applyFont="1" applyFill="1" applyBorder="1" applyAlignment="1" applyProtection="1">
      <alignment horizontal="center" vertical="center"/>
      <protection locked="0"/>
    </xf>
    <xf numFmtId="168" fontId="6" fillId="0" borderId="4" xfId="121" applyNumberFormat="1" applyFont="1" applyBorder="1" applyAlignment="1">
      <alignment horizontal="center" vertical="center"/>
    </xf>
    <xf numFmtId="0" fontId="6" fillId="0" borderId="0" xfId="121" applyFont="1" applyBorder="1"/>
    <xf numFmtId="0" fontId="12" fillId="0" borderId="8" xfId="7" applyFont="1" applyFill="1" applyBorder="1" applyAlignment="1">
      <alignment horizontal="center"/>
    </xf>
    <xf numFmtId="0" fontId="12" fillId="0" borderId="9" xfId="7" applyFont="1" applyFill="1" applyBorder="1" applyAlignment="1">
      <alignment horizontal="left" vertical="center"/>
    </xf>
    <xf numFmtId="0" fontId="30" fillId="0" borderId="10" xfId="7" applyFont="1" applyFill="1" applyBorder="1" applyAlignment="1">
      <alignment horizontal="center" vertical="center"/>
    </xf>
    <xf numFmtId="0" fontId="12" fillId="0" borderId="11" xfId="7" applyFont="1" applyFill="1" applyBorder="1"/>
    <xf numFmtId="0" fontId="12" fillId="0" borderId="12" xfId="7" applyFont="1" applyFill="1" applyBorder="1"/>
    <xf numFmtId="0" fontId="12" fillId="0" borderId="0" xfId="7" applyFont="1" applyFill="1"/>
    <xf numFmtId="0" fontId="12" fillId="0" borderId="0" xfId="7" applyFont="1" applyFill="1" applyBorder="1" applyAlignment="1">
      <alignment horizontal="center"/>
    </xf>
    <xf numFmtId="0" fontId="12" fillId="0" borderId="13" xfId="7" applyFont="1" applyFill="1" applyBorder="1" applyAlignment="1">
      <alignment horizontal="left"/>
    </xf>
    <xf numFmtId="0" fontId="12" fillId="0" borderId="13" xfId="7" applyFont="1" applyFill="1" applyBorder="1"/>
    <xf numFmtId="0" fontId="12" fillId="0" borderId="14" xfId="7" applyFont="1" applyFill="1" applyBorder="1" applyAlignment="1">
      <alignment horizontal="centerContinuous"/>
    </xf>
    <xf numFmtId="0" fontId="13" fillId="0" borderId="14" xfId="7" quotePrefix="1" applyFont="1" applyFill="1" applyBorder="1" applyAlignment="1">
      <alignment horizontal="centerContinuous"/>
    </xf>
    <xf numFmtId="0" fontId="3" fillId="0" borderId="0" xfId="7" applyFill="1"/>
    <xf numFmtId="14" fontId="12" fillId="0" borderId="13" xfId="7" quotePrefix="1" applyNumberFormat="1" applyFont="1" applyFill="1" applyBorder="1" applyAlignment="1">
      <alignment horizontal="left"/>
    </xf>
    <xf numFmtId="0" fontId="12" fillId="0" borderId="14" xfId="7" quotePrefix="1" applyFont="1" applyFill="1" applyBorder="1" applyAlignment="1">
      <alignment horizontal="centerContinuous"/>
    </xf>
    <xf numFmtId="0" fontId="12" fillId="0" borderId="14" xfId="7" quotePrefix="1" applyFont="1" applyFill="1" applyBorder="1" applyAlignment="1">
      <alignment horizontal="left"/>
    </xf>
    <xf numFmtId="0" fontId="12" fillId="0" borderId="15" xfId="7" applyFont="1" applyFill="1" applyBorder="1" applyAlignment="1">
      <alignment horizontal="left"/>
    </xf>
    <xf numFmtId="0" fontId="12" fillId="0" borderId="15" xfId="7" applyFont="1" applyFill="1" applyBorder="1"/>
    <xf numFmtId="0" fontId="12" fillId="0" borderId="16" xfId="7" quotePrefix="1" applyFont="1" applyFill="1" applyBorder="1" applyAlignment="1">
      <alignment horizontal="left"/>
    </xf>
    <xf numFmtId="0" fontId="3" fillId="0" borderId="0" xfId="7" applyFont="1" applyFill="1"/>
    <xf numFmtId="0" fontId="12" fillId="0" borderId="17" xfId="7" applyFont="1" applyFill="1" applyBorder="1" applyAlignment="1">
      <alignment horizontal="left" vertical="top"/>
    </xf>
    <xf numFmtId="0" fontId="12" fillId="0" borderId="8" xfId="7" applyFont="1" applyFill="1" applyBorder="1" applyAlignment="1">
      <alignment horizontal="left"/>
    </xf>
    <xf numFmtId="0" fontId="12" fillId="0" borderId="8" xfId="7" quotePrefix="1" applyFont="1" applyFill="1" applyBorder="1" applyAlignment="1">
      <alignment horizontal="left"/>
    </xf>
    <xf numFmtId="0" fontId="12" fillId="0" borderId="8" xfId="7" applyFont="1" applyFill="1" applyBorder="1"/>
    <xf numFmtId="14" fontId="12" fillId="0" borderId="8" xfId="7" applyNumberFormat="1" applyFont="1" applyFill="1" applyBorder="1" applyAlignment="1">
      <alignment horizontal="centerContinuous"/>
    </xf>
    <xf numFmtId="0" fontId="12" fillId="0" borderId="8" xfId="7" applyFont="1" applyFill="1" applyBorder="1" applyAlignment="1">
      <alignment horizontal="centerContinuous"/>
    </xf>
    <xf numFmtId="0" fontId="12" fillId="0" borderId="18" xfId="7" applyFont="1" applyFill="1" applyBorder="1" applyAlignment="1">
      <alignment horizontal="centerContinuous"/>
    </xf>
    <xf numFmtId="0" fontId="13" fillId="0" borderId="19" xfId="7" applyFont="1" applyFill="1" applyBorder="1" applyAlignment="1">
      <alignment horizontal="left" vertical="center"/>
    </xf>
    <xf numFmtId="0" fontId="13" fillId="0" borderId="19" xfId="7" applyFont="1" applyFill="1" applyBorder="1" applyAlignment="1">
      <alignment horizontal="center" vertical="center"/>
    </xf>
    <xf numFmtId="0" fontId="13" fillId="0" borderId="19" xfId="7" quotePrefix="1" applyFont="1" applyFill="1" applyBorder="1" applyAlignment="1">
      <alignment horizontal="left" vertical="center"/>
    </xf>
    <xf numFmtId="0" fontId="13" fillId="0" borderId="19" xfId="7" applyFont="1" applyFill="1" applyBorder="1" applyAlignment="1">
      <alignment vertical="center"/>
    </xf>
    <xf numFmtId="14" fontId="13" fillId="0" borderId="19" xfId="7" applyNumberFormat="1" applyFont="1" applyFill="1" applyBorder="1" applyAlignment="1">
      <alignment horizontal="centerContinuous" vertical="center"/>
    </xf>
    <xf numFmtId="0" fontId="13" fillId="0" borderId="19" xfId="7" applyFont="1" applyFill="1" applyBorder="1" applyAlignment="1">
      <alignment horizontal="centerContinuous" vertical="center"/>
    </xf>
    <xf numFmtId="0" fontId="13" fillId="0" borderId="20" xfId="7" applyFont="1" applyFill="1" applyBorder="1" applyAlignment="1">
      <alignment horizontal="centerContinuous" vertical="center"/>
    </xf>
    <xf numFmtId="0" fontId="12" fillId="0" borderId="21" xfId="7" applyFont="1" applyFill="1" applyBorder="1" applyAlignment="1">
      <alignment horizontal="left" vertical="top"/>
    </xf>
    <xf numFmtId="0" fontId="13" fillId="0" borderId="22" xfId="7" applyFont="1" applyFill="1" applyBorder="1" applyAlignment="1">
      <alignment horizontal="left" vertical="center"/>
    </xf>
    <xf numFmtId="0" fontId="13" fillId="0" borderId="22" xfId="7" applyFont="1" applyFill="1" applyBorder="1" applyAlignment="1">
      <alignment horizontal="center" vertical="center"/>
    </xf>
    <xf numFmtId="0" fontId="13" fillId="0" borderId="22" xfId="7" quotePrefix="1" applyFont="1" applyFill="1" applyBorder="1" applyAlignment="1">
      <alignment horizontal="left" vertical="center"/>
    </xf>
    <xf numFmtId="0" fontId="13" fillId="0" borderId="22" xfId="7" applyFont="1" applyFill="1" applyBorder="1" applyAlignment="1">
      <alignment vertical="center"/>
    </xf>
    <xf numFmtId="14" fontId="13" fillId="0" borderId="22" xfId="7" applyNumberFormat="1" applyFont="1" applyFill="1" applyBorder="1" applyAlignment="1">
      <alignment horizontal="centerContinuous" vertical="center"/>
    </xf>
    <xf numFmtId="0" fontId="13" fillId="0" borderId="22" xfId="7" applyFont="1" applyFill="1" applyBorder="1" applyAlignment="1">
      <alignment horizontal="centerContinuous" vertical="center"/>
    </xf>
    <xf numFmtId="0" fontId="13" fillId="0" borderId="23" xfId="7" applyFont="1" applyFill="1" applyBorder="1" applyAlignment="1">
      <alignment horizontal="centerContinuous" vertical="center"/>
    </xf>
    <xf numFmtId="0" fontId="12" fillId="0" borderId="0" xfId="7" applyFont="1" applyFill="1" applyBorder="1" applyAlignment="1">
      <alignment horizontal="left" vertical="top"/>
    </xf>
    <xf numFmtId="0" fontId="12" fillId="0" borderId="0" xfId="7" applyFont="1" applyFill="1" applyBorder="1" applyAlignment="1">
      <alignment horizontal="left"/>
    </xf>
    <xf numFmtId="0" fontId="12" fillId="0" borderId="0" xfId="7" quotePrefix="1" applyFont="1" applyFill="1" applyBorder="1" applyAlignment="1">
      <alignment horizontal="left"/>
    </xf>
    <xf numFmtId="0" fontId="12" fillId="0" borderId="0" xfId="7" applyFont="1" applyFill="1" applyBorder="1"/>
    <xf numFmtId="14" fontId="12" fillId="0" borderId="0" xfId="7" applyNumberFormat="1" applyFont="1" applyFill="1" applyBorder="1" applyAlignment="1">
      <alignment horizontal="centerContinuous"/>
    </xf>
    <xf numFmtId="0" fontId="12" fillId="0" borderId="0" xfId="7" applyFont="1" applyFill="1" applyBorder="1" applyAlignment="1">
      <alignment horizontal="centerContinuous"/>
    </xf>
    <xf numFmtId="0" fontId="12" fillId="0" borderId="24" xfId="7" applyFont="1" applyFill="1" applyBorder="1" applyAlignment="1">
      <alignment horizontal="centerContinuous"/>
    </xf>
    <xf numFmtId="0" fontId="13" fillId="0" borderId="15" xfId="7" applyFont="1" applyFill="1" applyBorder="1" applyAlignment="1">
      <alignment horizontal="left" vertical="center"/>
    </xf>
    <xf numFmtId="0" fontId="13" fillId="0" borderId="15" xfId="7" quotePrefix="1" applyFont="1" applyFill="1" applyBorder="1" applyAlignment="1">
      <alignment horizontal="left" vertical="center"/>
    </xf>
    <xf numFmtId="0" fontId="13" fillId="0" borderId="15" xfId="7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vertical="center"/>
    </xf>
    <xf numFmtId="14" fontId="13" fillId="0" borderId="15" xfId="7" applyNumberFormat="1" applyFont="1" applyFill="1" applyBorder="1" applyAlignment="1">
      <alignment horizontal="centerContinuous" vertical="center"/>
    </xf>
    <xf numFmtId="0" fontId="13" fillId="0" borderId="15" xfId="7" applyFont="1" applyFill="1" applyBorder="1" applyAlignment="1">
      <alignment horizontal="centerContinuous" vertical="center"/>
    </xf>
    <xf numFmtId="0" fontId="13" fillId="0" borderId="25" xfId="7" applyFont="1" applyFill="1" applyBorder="1" applyAlignment="1">
      <alignment horizontal="centerContinuous" vertical="center"/>
    </xf>
    <xf numFmtId="0" fontId="13" fillId="0" borderId="26" xfId="7" applyFont="1" applyFill="1" applyBorder="1" applyAlignment="1">
      <alignment horizontal="left"/>
    </xf>
    <xf numFmtId="0" fontId="13" fillId="0" borderId="8" xfId="7" quotePrefix="1" applyFont="1" applyFill="1" applyBorder="1" applyAlignment="1">
      <alignment horizontal="left"/>
    </xf>
    <xf numFmtId="0" fontId="13" fillId="0" borderId="8" xfId="7" applyFont="1" applyFill="1" applyBorder="1" applyAlignment="1">
      <alignment horizontal="left"/>
    </xf>
    <xf numFmtId="0" fontId="13" fillId="0" borderId="18" xfId="7" applyFont="1" applyFill="1" applyBorder="1" applyAlignment="1">
      <alignment horizontal="left"/>
    </xf>
    <xf numFmtId="0" fontId="13" fillId="0" borderId="27" xfId="7" applyFont="1" applyFill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0" fontId="13" fillId="0" borderId="0" xfId="7" quotePrefix="1" applyFont="1" applyFill="1" applyBorder="1" applyAlignment="1">
      <alignment horizontal="left"/>
    </xf>
    <xf numFmtId="169" fontId="30" fillId="0" borderId="0" xfId="7" applyNumberFormat="1" applyFont="1" applyFill="1" applyBorder="1" applyAlignment="1">
      <alignment horizontal="left"/>
    </xf>
    <xf numFmtId="169" fontId="30" fillId="0" borderId="0" xfId="7" quotePrefix="1" applyNumberFormat="1" applyFont="1" applyFill="1" applyBorder="1" applyAlignment="1">
      <alignment horizontal="left"/>
    </xf>
    <xf numFmtId="169" fontId="13" fillId="0" borderId="0" xfId="7" applyNumberFormat="1" applyFont="1" applyFill="1" applyBorder="1" applyAlignment="1">
      <alignment horizontal="left"/>
    </xf>
    <xf numFmtId="169" fontId="13" fillId="0" borderId="0" xfId="7" quotePrefix="1" applyNumberFormat="1" applyFont="1" applyFill="1" applyBorder="1" applyAlignment="1">
      <alignment horizontal="left"/>
    </xf>
    <xf numFmtId="14" fontId="13" fillId="0" borderId="0" xfId="7" applyNumberFormat="1" applyFont="1" applyFill="1" applyBorder="1" applyAlignment="1">
      <alignment horizontal="left"/>
    </xf>
    <xf numFmtId="14" fontId="13" fillId="0" borderId="0" xfId="7" quotePrefix="1" applyNumberFormat="1" applyFont="1" applyFill="1" applyBorder="1" applyAlignment="1">
      <alignment horizontal="left"/>
    </xf>
    <xf numFmtId="14" fontId="13" fillId="0" borderId="24" xfId="7" quotePrefix="1" applyNumberFormat="1" applyFont="1" applyFill="1" applyBorder="1" applyAlignment="1">
      <alignment horizontal="left"/>
    </xf>
    <xf numFmtId="0" fontId="13" fillId="0" borderId="27" xfId="7" applyFont="1" applyFill="1" applyBorder="1" applyAlignment="1">
      <alignment horizontal="left"/>
    </xf>
    <xf numFmtId="0" fontId="13" fillId="0" borderId="0" xfId="7" applyFont="1" applyFill="1" applyBorder="1" applyAlignment="1">
      <alignment horizontal="left"/>
    </xf>
    <xf numFmtId="0" fontId="12" fillId="0" borderId="24" xfId="7" applyFont="1" applyFill="1" applyBorder="1" applyAlignment="1">
      <alignment horizontal="left"/>
    </xf>
    <xf numFmtId="0" fontId="12" fillId="0" borderId="27" xfId="7" applyFont="1" applyFill="1" applyBorder="1" applyAlignment="1">
      <alignment horizontal="left"/>
    </xf>
    <xf numFmtId="0" fontId="12" fillId="0" borderId="0" xfId="7" applyFont="1" applyFill="1" applyBorder="1" applyAlignment="1">
      <alignment horizontal="left" vertical="center"/>
    </xf>
    <xf numFmtId="0" fontId="3" fillId="0" borderId="0" xfId="7" applyFill="1" applyBorder="1"/>
    <xf numFmtId="0" fontId="13" fillId="0" borderId="24" xfId="7" applyFont="1" applyFill="1" applyBorder="1" applyAlignment="1">
      <alignment horizontal="left"/>
    </xf>
    <xf numFmtId="0" fontId="13" fillId="0" borderId="27" xfId="7" quotePrefix="1" applyFont="1" applyFill="1" applyBorder="1" applyAlignment="1">
      <alignment horizontal="left"/>
    </xf>
    <xf numFmtId="14" fontId="12" fillId="0" borderId="0" xfId="7" quotePrefix="1" applyNumberFormat="1" applyFont="1" applyFill="1" applyBorder="1" applyAlignment="1">
      <alignment horizontal="left"/>
    </xf>
    <xf numFmtId="0" fontId="8" fillId="0" borderId="0" xfId="7" applyFont="1" applyFill="1"/>
    <xf numFmtId="170" fontId="13" fillId="0" borderId="0" xfId="7" quotePrefix="1" applyNumberFormat="1" applyFont="1" applyFill="1" applyBorder="1" applyAlignment="1">
      <alignment horizontal="left"/>
    </xf>
    <xf numFmtId="170" fontId="13" fillId="0" borderId="0" xfId="7" applyNumberFormat="1" applyFont="1" applyFill="1" applyBorder="1" applyAlignment="1">
      <alignment horizontal="left"/>
    </xf>
    <xf numFmtId="170" fontId="12" fillId="0" borderId="0" xfId="7" applyNumberFormat="1" applyFont="1" applyFill="1" applyBorder="1" applyAlignment="1">
      <alignment horizontal="left"/>
    </xf>
    <xf numFmtId="0" fontId="15" fillId="0" borderId="27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0" fontId="15" fillId="0" borderId="24" xfId="7" applyFont="1" applyFill="1" applyBorder="1" applyAlignment="1">
      <alignment horizontal="center"/>
    </xf>
    <xf numFmtId="0" fontId="13" fillId="0" borderId="28" xfId="7" applyFont="1" applyFill="1" applyBorder="1" applyAlignment="1">
      <alignment horizontal="left"/>
    </xf>
    <xf numFmtId="0" fontId="13" fillId="0" borderId="15" xfId="7" applyFont="1" applyFill="1" applyBorder="1" applyAlignment="1">
      <alignment horizontal="left"/>
    </xf>
    <xf numFmtId="0" fontId="13" fillId="0" borderId="15" xfId="7" quotePrefix="1" applyFont="1" applyFill="1" applyBorder="1" applyAlignment="1">
      <alignment horizontal="left"/>
    </xf>
    <xf numFmtId="0" fontId="17" fillId="0" borderId="15" xfId="7" applyFont="1" applyFill="1" applyBorder="1" applyAlignment="1">
      <alignment horizontal="left"/>
    </xf>
    <xf numFmtId="0" fontId="12" fillId="0" borderId="25" xfId="7" applyFont="1" applyFill="1" applyBorder="1" applyAlignment="1">
      <alignment horizontal="left"/>
    </xf>
    <xf numFmtId="0" fontId="11" fillId="0" borderId="0" xfId="7" quotePrefix="1" applyFont="1" applyFill="1" applyAlignment="1">
      <alignment horizontal="left"/>
    </xf>
    <xf numFmtId="0" fontId="13" fillId="0" borderId="29" xfId="7" applyFont="1" applyFill="1" applyBorder="1" applyAlignment="1">
      <alignment horizontal="left" vertical="center"/>
    </xf>
    <xf numFmtId="0" fontId="13" fillId="0" borderId="15" xfId="122" applyFont="1" applyFill="1" applyBorder="1" applyAlignment="1">
      <alignment horizontal="left" vertical="center"/>
    </xf>
    <xf numFmtId="0" fontId="3" fillId="0" borderId="0" xfId="124" applyFont="1" applyFill="1" applyAlignment="1"/>
    <xf numFmtId="0" fontId="8" fillId="0" borderId="0" xfId="124" applyFont="1" applyFill="1" applyAlignme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3" fillId="0" borderId="0" xfId="0" applyFont="1" applyFill="1"/>
    <xf numFmtId="0" fontId="18" fillId="0" borderId="0" xfId="0" applyFont="1" applyFill="1"/>
    <xf numFmtId="0" fontId="5" fillId="0" borderId="2" xfId="121" applyFont="1" applyBorder="1" applyAlignment="1">
      <alignment horizontal="right" vertical="center"/>
    </xf>
    <xf numFmtId="0" fontId="7" fillId="0" borderId="7" xfId="121" applyFont="1" applyBorder="1" applyAlignment="1">
      <alignment horizontal="center" vertical="center"/>
    </xf>
    <xf numFmtId="168" fontId="6" fillId="0" borderId="32" xfId="121" applyNumberFormat="1" applyFont="1" applyBorder="1" applyAlignment="1">
      <alignment horizontal="center" vertical="center"/>
    </xf>
    <xf numFmtId="168" fontId="6" fillId="0" borderId="33" xfId="121" applyNumberFormat="1" applyFont="1" applyFill="1" applyBorder="1" applyAlignment="1">
      <alignment horizontal="center" vertical="center"/>
    </xf>
    <xf numFmtId="0" fontId="6" fillId="0" borderId="6" xfId="121" applyFont="1" applyBorder="1" applyAlignment="1">
      <alignment horizontal="left" vertical="center" wrapText="1"/>
    </xf>
    <xf numFmtId="0" fontId="6" fillId="0" borderId="5" xfId="121" applyFont="1" applyBorder="1" applyAlignment="1">
      <alignment horizontal="left" vertical="center" wrapText="1"/>
    </xf>
    <xf numFmtId="168" fontId="6" fillId="2" borderId="33" xfId="121" applyNumberFormat="1" applyFont="1" applyFill="1" applyBorder="1" applyAlignment="1">
      <alignment horizontal="center" vertical="center"/>
    </xf>
    <xf numFmtId="0" fontId="6" fillId="0" borderId="0" xfId="121" applyFont="1" applyFill="1" applyBorder="1"/>
    <xf numFmtId="0" fontId="6" fillId="0" borderId="4" xfId="121" applyFont="1" applyFill="1" applyBorder="1" applyAlignment="1">
      <alignment horizontal="left" vertical="center"/>
    </xf>
    <xf numFmtId="0" fontId="8" fillId="5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27" xfId="7" applyFont="1" applyFill="1" applyBorder="1"/>
    <xf numFmtId="0" fontId="8" fillId="0" borderId="0" xfId="7" applyFont="1" applyFill="1" applyBorder="1"/>
    <xf numFmtId="0" fontId="8" fillId="0" borderId="24" xfId="7" applyFont="1" applyFill="1" applyBorder="1"/>
    <xf numFmtId="0" fontId="8" fillId="0" borderId="34" xfId="7" applyFont="1" applyFill="1" applyBorder="1" applyAlignment="1">
      <alignment vertical="center"/>
    </xf>
    <xf numFmtId="0" fontId="8" fillId="0" borderId="35" xfId="7" applyFont="1" applyFill="1" applyBorder="1" applyAlignment="1">
      <alignment vertical="center"/>
    </xf>
    <xf numFmtId="0" fontId="6" fillId="0" borderId="36" xfId="121" applyFont="1" applyBorder="1" applyAlignment="1">
      <alignment horizontal="left"/>
    </xf>
    <xf numFmtId="0" fontId="6" fillId="0" borderId="37" xfId="121" applyFont="1" applyBorder="1" applyAlignment="1">
      <alignment horizontal="center"/>
    </xf>
    <xf numFmtId="0" fontId="7" fillId="0" borderId="38" xfId="121" applyFont="1" applyBorder="1" applyAlignment="1">
      <alignment horizontal="left" vertical="center"/>
    </xf>
    <xf numFmtId="49" fontId="5" fillId="0" borderId="39" xfId="121" applyNumberFormat="1" applyFont="1" applyBorder="1" applyAlignment="1">
      <alignment horizontal="left" vertical="center"/>
    </xf>
    <xf numFmtId="0" fontId="7" fillId="0" borderId="40" xfId="121" applyFont="1" applyBorder="1" applyAlignment="1">
      <alignment horizontal="center" vertical="center"/>
    </xf>
    <xf numFmtId="0" fontId="7" fillId="0" borderId="41" xfId="121" applyFont="1" applyBorder="1" applyAlignment="1">
      <alignment horizontal="center" vertical="center"/>
    </xf>
    <xf numFmtId="0" fontId="6" fillId="0" borderId="27" xfId="121" applyFont="1" applyFill="1" applyBorder="1" applyAlignment="1">
      <alignment horizontal="center" vertical="center"/>
    </xf>
    <xf numFmtId="0" fontId="6" fillId="0" borderId="42" xfId="121" applyFont="1" applyFill="1" applyBorder="1" applyAlignment="1">
      <alignment horizontal="center" vertical="center"/>
    </xf>
    <xf numFmtId="168" fontId="6" fillId="2" borderId="43" xfId="121" applyNumberFormat="1" applyFont="1" applyFill="1" applyBorder="1" applyAlignment="1">
      <alignment horizontal="center" vertical="center"/>
    </xf>
    <xf numFmtId="168" fontId="6" fillId="0" borderId="44" xfId="121" applyNumberFormat="1" applyFont="1" applyBorder="1" applyAlignment="1">
      <alignment horizontal="center" vertical="center"/>
    </xf>
    <xf numFmtId="0" fontId="6" fillId="0" borderId="45" xfId="121" applyFont="1" applyFill="1" applyBorder="1" applyAlignment="1">
      <alignment horizontal="center" vertical="center"/>
    </xf>
    <xf numFmtId="0" fontId="6" fillId="0" borderId="42" xfId="121" applyFont="1" applyBorder="1" applyAlignment="1">
      <alignment horizontal="center" vertical="center"/>
    </xf>
    <xf numFmtId="0" fontId="6" fillId="0" borderId="45" xfId="121" applyFont="1" applyBorder="1" applyAlignment="1">
      <alignment horizontal="center" vertical="center"/>
    </xf>
    <xf numFmtId="0" fontId="6" fillId="0" borderId="27" xfId="121" applyFont="1" applyBorder="1"/>
    <xf numFmtId="0" fontId="6" fillId="0" borderId="24" xfId="121" applyFont="1" applyBorder="1"/>
    <xf numFmtId="0" fontId="20" fillId="0" borderId="46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vertical="center" wrapText="1"/>
    </xf>
    <xf numFmtId="0" fontId="21" fillId="0" borderId="46" xfId="0" quotePrefix="1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4" borderId="47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left" vertical="center" wrapText="1"/>
    </xf>
    <xf numFmtId="0" fontId="21" fillId="4" borderId="48" xfId="0" applyFont="1" applyFill="1" applyBorder="1" applyAlignment="1">
      <alignment horizontal="center" vertical="center" wrapText="1"/>
    </xf>
    <xf numFmtId="0" fontId="20" fillId="0" borderId="46" xfId="0" quotePrefix="1" applyFont="1" applyFill="1" applyBorder="1" applyAlignment="1">
      <alignment horizontal="center" vertical="center" wrapText="1"/>
    </xf>
    <xf numFmtId="167" fontId="20" fillId="0" borderId="46" xfId="0" applyNumberFormat="1" applyFont="1" applyFill="1" applyBorder="1" applyAlignment="1">
      <alignment horizontal="center" vertical="center" wrapText="1"/>
    </xf>
    <xf numFmtId="167" fontId="20" fillId="0" borderId="48" xfId="0" applyNumberFormat="1" applyFont="1" applyFill="1" applyBorder="1" applyAlignment="1">
      <alignment horizontal="center" vertical="center" wrapText="1"/>
    </xf>
    <xf numFmtId="0" fontId="20" fillId="0" borderId="47" xfId="0" quotePrefix="1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left" vertical="center" wrapText="1"/>
    </xf>
    <xf numFmtId="167" fontId="21" fillId="0" borderId="46" xfId="155" applyNumberFormat="1" applyFont="1" applyFill="1" applyBorder="1" applyAlignment="1">
      <alignment horizontal="center" vertical="center" wrapText="1"/>
    </xf>
    <xf numFmtId="167" fontId="21" fillId="0" borderId="48" xfId="0" applyNumberFormat="1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67" fontId="21" fillId="0" borderId="48" xfId="155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left" vertical="center" wrapText="1"/>
    </xf>
    <xf numFmtId="167" fontId="20" fillId="0" borderId="46" xfId="155" applyFont="1" applyFill="1" applyBorder="1" applyAlignment="1" applyProtection="1">
      <alignment horizontal="center" vertical="center"/>
      <protection locked="0"/>
    </xf>
    <xf numFmtId="167" fontId="21" fillId="0" borderId="46" xfId="155" applyFont="1" applyFill="1" applyBorder="1" applyAlignment="1">
      <alignment horizontal="center" vertical="center" wrapText="1"/>
    </xf>
    <xf numFmtId="167" fontId="20" fillId="0" borderId="48" xfId="155" applyFont="1" applyFill="1" applyBorder="1" applyAlignment="1">
      <alignment horizontal="center" vertical="center" wrapText="1"/>
    </xf>
    <xf numFmtId="167" fontId="20" fillId="0" borderId="46" xfId="155" applyFont="1" applyFill="1" applyBorder="1" applyAlignment="1">
      <alignment horizontal="center" vertical="center" wrapText="1"/>
    </xf>
    <xf numFmtId="4" fontId="20" fillId="0" borderId="46" xfId="0" applyNumberFormat="1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47" xfId="0" quotePrefix="1" applyFont="1" applyFill="1" applyBorder="1" applyAlignment="1">
      <alignment horizontal="center"/>
    </xf>
    <xf numFmtId="0" fontId="20" fillId="0" borderId="46" xfId="0" quotePrefix="1" applyFont="1" applyFill="1" applyBorder="1" applyAlignment="1">
      <alignment horizontal="center"/>
    </xf>
    <xf numFmtId="0" fontId="20" fillId="0" borderId="46" xfId="0" quotePrefix="1" applyFont="1" applyFill="1" applyBorder="1" applyAlignment="1">
      <alignment horizontal="left"/>
    </xf>
    <xf numFmtId="167" fontId="20" fillId="0" borderId="46" xfId="155" applyFont="1" applyFill="1" applyBorder="1" applyAlignment="1">
      <alignment horizontal="center"/>
    </xf>
    <xf numFmtId="167" fontId="20" fillId="0" borderId="46" xfId="155" applyFont="1" applyFill="1" applyBorder="1" applyAlignment="1">
      <alignment horizontal="right"/>
    </xf>
    <xf numFmtId="167" fontId="20" fillId="0" borderId="48" xfId="155" applyFont="1" applyFill="1" applyBorder="1" applyAlignment="1"/>
    <xf numFmtId="167" fontId="20" fillId="0" borderId="34" xfId="155" applyFont="1" applyFill="1" applyBorder="1" applyAlignment="1">
      <alignment vertical="center" wrapText="1"/>
    </xf>
    <xf numFmtId="167" fontId="21" fillId="0" borderId="50" xfId="155" applyFont="1" applyFill="1" applyBorder="1" applyAlignment="1">
      <alignment vertical="center" wrapText="1"/>
    </xf>
    <xf numFmtId="0" fontId="3" fillId="0" borderId="26" xfId="7" applyFill="1" applyBorder="1"/>
    <xf numFmtId="0" fontId="22" fillId="0" borderId="8" xfId="7" applyFont="1" applyFill="1" applyBorder="1" applyAlignment="1">
      <alignment vertical="center"/>
    </xf>
    <xf numFmtId="0" fontId="3" fillId="0" borderId="18" xfId="7" applyFill="1" applyBorder="1"/>
    <xf numFmtId="0" fontId="22" fillId="0" borderId="27" xfId="7" applyFont="1" applyFill="1" applyBorder="1" applyAlignment="1">
      <alignment vertical="center"/>
    </xf>
    <xf numFmtId="0" fontId="3" fillId="0" borderId="24" xfId="7" applyFill="1" applyBorder="1"/>
    <xf numFmtId="0" fontId="3" fillId="0" borderId="27" xfId="7" applyFill="1" applyBorder="1" applyAlignment="1">
      <alignment horizontal="center"/>
    </xf>
    <xf numFmtId="0" fontId="3" fillId="0" borderId="24" xfId="7" applyFill="1" applyBorder="1" applyAlignment="1">
      <alignment horizontal="center"/>
    </xf>
    <xf numFmtId="0" fontId="3" fillId="0" borderId="0" xfId="7" applyFill="1" applyBorder="1" applyAlignment="1">
      <alignment horizontal="center"/>
    </xf>
    <xf numFmtId="0" fontId="3" fillId="0" borderId="0" xfId="7" applyFill="1" applyAlignment="1"/>
    <xf numFmtId="0" fontId="3" fillId="0" borderId="0" xfId="7" applyFill="1" applyAlignment="1">
      <alignment horizontal="center"/>
    </xf>
    <xf numFmtId="0" fontId="11" fillId="0" borderId="51" xfId="7" applyFont="1" applyFill="1" applyBorder="1" applyAlignment="1">
      <alignment horizontal="center" vertical="center"/>
    </xf>
    <xf numFmtId="0" fontId="3" fillId="0" borderId="52" xfId="7" applyFont="1" applyFill="1" applyBorder="1" applyAlignment="1">
      <alignment horizontal="left" vertical="center"/>
    </xf>
    <xf numFmtId="0" fontId="11" fillId="0" borderId="8" xfId="7" applyFont="1" applyFill="1" applyBorder="1" applyAlignment="1">
      <alignment horizontal="center" vertical="center"/>
    </xf>
    <xf numFmtId="0" fontId="11" fillId="0" borderId="18" xfId="7" applyFont="1" applyFill="1" applyBorder="1" applyAlignment="1">
      <alignment horizontal="center" vertical="center"/>
    </xf>
    <xf numFmtId="0" fontId="3" fillId="0" borderId="51" xfId="7" applyFont="1" applyFill="1" applyBorder="1" applyAlignment="1">
      <alignment horizontal="center" vertical="center"/>
    </xf>
    <xf numFmtId="0" fontId="24" fillId="0" borderId="27" xfId="7" applyFont="1" applyFill="1" applyBorder="1" applyAlignment="1">
      <alignment horizontal="center" vertical="center" wrapText="1"/>
    </xf>
    <xf numFmtId="49" fontId="25" fillId="0" borderId="53" xfId="7" applyNumberFormat="1" applyFont="1" applyFill="1" applyBorder="1" applyAlignment="1">
      <alignment horizontal="center" vertical="center" wrapText="1"/>
    </xf>
    <xf numFmtId="0" fontId="25" fillId="0" borderId="53" xfId="7" applyFont="1" applyFill="1" applyBorder="1" applyAlignment="1">
      <alignment horizontal="center" vertical="center" wrapText="1"/>
    </xf>
    <xf numFmtId="40" fontId="25" fillId="0" borderId="53" xfId="7" applyNumberFormat="1" applyFont="1" applyFill="1" applyBorder="1" applyAlignment="1">
      <alignment horizontal="center" vertical="center" wrapText="1"/>
    </xf>
    <xf numFmtId="164" fontId="25" fillId="0" borderId="54" xfId="7" applyNumberFormat="1" applyFont="1" applyFill="1" applyBorder="1" applyAlignment="1">
      <alignment horizontal="center" vertical="center" wrapText="1"/>
    </xf>
    <xf numFmtId="0" fontId="24" fillId="0" borderId="24" xfId="7" applyFont="1" applyFill="1" applyBorder="1" applyAlignment="1">
      <alignment horizontal="center" vertical="center" wrapText="1"/>
    </xf>
    <xf numFmtId="0" fontId="24" fillId="0" borderId="0" xfId="7" applyFont="1" applyFill="1" applyBorder="1" applyAlignment="1">
      <alignment horizontal="center" vertical="center" wrapText="1"/>
    </xf>
    <xf numFmtId="0" fontId="3" fillId="0" borderId="27" xfId="7" applyFill="1" applyBorder="1"/>
    <xf numFmtId="0" fontId="25" fillId="0" borderId="0" xfId="7" applyFont="1" applyFill="1" applyBorder="1" applyAlignment="1">
      <alignment horizontal="center" vertical="center" wrapText="1"/>
    </xf>
    <xf numFmtId="40" fontId="25" fillId="0" borderId="0" xfId="7" applyNumberFormat="1" applyFont="1" applyFill="1" applyBorder="1" applyAlignment="1">
      <alignment vertical="center" wrapText="1"/>
    </xf>
    <xf numFmtId="0" fontId="24" fillId="0" borderId="0" xfId="7" applyFont="1" applyFill="1" applyBorder="1" applyAlignment="1">
      <alignment horizontal="center" vertical="center"/>
    </xf>
    <xf numFmtId="38" fontId="24" fillId="0" borderId="0" xfId="7" applyNumberFormat="1" applyFont="1" applyFill="1" applyBorder="1" applyAlignment="1">
      <alignment horizontal="center" vertical="center" wrapText="1"/>
    </xf>
    <xf numFmtId="164" fontId="24" fillId="0" borderId="0" xfId="7" applyNumberFormat="1" applyFont="1" applyFill="1" applyBorder="1" applyAlignment="1">
      <alignment horizontal="center" vertical="center" wrapText="1"/>
    </xf>
    <xf numFmtId="164" fontId="24" fillId="0" borderId="0" xfId="7" applyNumberFormat="1" applyFont="1" applyFill="1" applyBorder="1" applyAlignment="1">
      <alignment vertical="center" wrapText="1"/>
    </xf>
    <xf numFmtId="0" fontId="24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0" fontId="3" fillId="0" borderId="15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1" fillId="0" borderId="24" xfId="7" applyFont="1" applyFill="1" applyBorder="1" applyAlignment="1">
      <alignment horizontal="center" vertical="center"/>
    </xf>
    <xf numFmtId="49" fontId="24" fillId="0" borderId="0" xfId="7" applyNumberFormat="1" applyFont="1" applyFill="1" applyBorder="1" applyAlignment="1">
      <alignment horizontal="center" vertical="center" wrapText="1"/>
    </xf>
    <xf numFmtId="0" fontId="24" fillId="0" borderId="8" xfId="7" applyFont="1" applyFill="1" applyBorder="1" applyAlignment="1">
      <alignment horizontal="center" vertical="center" wrapText="1"/>
    </xf>
    <xf numFmtId="0" fontId="24" fillId="0" borderId="8" xfId="7" applyFont="1" applyFill="1" applyBorder="1" applyAlignment="1">
      <alignment horizontal="center" vertical="center"/>
    </xf>
    <xf numFmtId="38" fontId="24" fillId="0" borderId="8" xfId="7" applyNumberFormat="1" applyFont="1" applyFill="1" applyBorder="1" applyAlignment="1">
      <alignment horizontal="center" vertical="center" wrapText="1"/>
    </xf>
    <xf numFmtId="164" fontId="24" fillId="0" borderId="8" xfId="7" applyNumberFormat="1" applyFont="1" applyFill="1" applyBorder="1" applyAlignment="1">
      <alignment horizontal="center" vertical="center" wrapText="1"/>
    </xf>
    <xf numFmtId="164" fontId="24" fillId="0" borderId="8" xfId="7" applyNumberFormat="1" applyFont="1" applyFill="1" applyBorder="1" applyAlignment="1">
      <alignment vertical="center" wrapText="1"/>
    </xf>
    <xf numFmtId="0" fontId="3" fillId="0" borderId="27" xfId="9" applyFill="1" applyBorder="1" applyAlignment="1">
      <alignment horizontal="center"/>
    </xf>
    <xf numFmtId="0" fontId="3" fillId="0" borderId="24" xfId="9" applyFill="1" applyBorder="1" applyAlignment="1">
      <alignment horizontal="center"/>
    </xf>
    <xf numFmtId="0" fontId="3" fillId="0" borderId="0" xfId="9" applyFill="1" applyBorder="1" applyAlignment="1">
      <alignment horizontal="center"/>
    </xf>
    <xf numFmtId="0" fontId="3" fillId="0" borderId="0" xfId="9" applyFill="1" applyAlignment="1"/>
    <xf numFmtId="0" fontId="3" fillId="0" borderId="0" xfId="9" applyFill="1" applyAlignment="1">
      <alignment horizontal="center"/>
    </xf>
    <xf numFmtId="0" fontId="11" fillId="0" borderId="51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11" fillId="0" borderId="18" xfId="9" applyFont="1" applyFill="1" applyBorder="1" applyAlignment="1">
      <alignment horizontal="center" vertical="center"/>
    </xf>
    <xf numFmtId="0" fontId="24" fillId="0" borderId="27" xfId="9" applyFont="1" applyFill="1" applyBorder="1" applyAlignment="1">
      <alignment horizontal="center" vertical="center" wrapText="1"/>
    </xf>
    <xf numFmtId="49" fontId="25" fillId="0" borderId="55" xfId="9" applyNumberFormat="1" applyFont="1" applyFill="1" applyBorder="1" applyAlignment="1">
      <alignment horizontal="center" vertical="center" wrapText="1"/>
    </xf>
    <xf numFmtId="40" fontId="25" fillId="0" borderId="55" xfId="9" applyNumberFormat="1" applyFont="1" applyFill="1" applyBorder="1" applyAlignment="1">
      <alignment horizontal="center" vertical="center" wrapText="1"/>
    </xf>
    <xf numFmtId="164" fontId="25" fillId="0" borderId="56" xfId="9" applyNumberFormat="1" applyFont="1" applyFill="1" applyBorder="1" applyAlignment="1">
      <alignment horizontal="center" vertical="center" wrapText="1"/>
    </xf>
    <xf numFmtId="0" fontId="24" fillId="0" borderId="24" xfId="9" applyFont="1" applyFill="1" applyBorder="1" applyAlignment="1">
      <alignment horizontal="center" vertical="center" wrapText="1"/>
    </xf>
    <xf numFmtId="0" fontId="24" fillId="0" borderId="0" xfId="9" applyFont="1" applyFill="1" applyBorder="1" applyAlignment="1">
      <alignment horizontal="center" vertical="center" wrapText="1"/>
    </xf>
    <xf numFmtId="49" fontId="25" fillId="0" borderId="53" xfId="9" applyNumberFormat="1" applyFont="1" applyFill="1" applyBorder="1" applyAlignment="1">
      <alignment horizontal="center" vertical="center" wrapText="1"/>
    </xf>
    <xf numFmtId="0" fontId="25" fillId="0" borderId="53" xfId="9" applyFont="1" applyFill="1" applyBorder="1" applyAlignment="1">
      <alignment horizontal="center" vertical="center" wrapText="1"/>
    </xf>
    <xf numFmtId="40" fontId="25" fillId="0" borderId="53" xfId="9" applyNumberFormat="1" applyFont="1" applyFill="1" applyBorder="1" applyAlignment="1">
      <alignment horizontal="center" vertical="center" wrapText="1"/>
    </xf>
    <xf numFmtId="164" fontId="25" fillId="0" borderId="54" xfId="9" applyNumberFormat="1" applyFont="1" applyFill="1" applyBorder="1" applyAlignment="1">
      <alignment horizontal="center" vertical="center" wrapText="1"/>
    </xf>
    <xf numFmtId="0" fontId="3" fillId="0" borderId="8" xfId="7" applyFill="1" applyBorder="1"/>
    <xf numFmtId="0" fontId="11" fillId="0" borderId="11" xfId="9" applyFont="1" applyFill="1" applyBorder="1" applyAlignment="1">
      <alignment horizontal="center" vertical="center"/>
    </xf>
    <xf numFmtId="0" fontId="3" fillId="0" borderId="57" xfId="9" applyFont="1" applyFill="1" applyBorder="1" applyAlignment="1">
      <alignment horizontal="left" vertical="center"/>
    </xf>
    <xf numFmtId="0" fontId="11" fillId="0" borderId="57" xfId="9" applyFont="1" applyFill="1" applyBorder="1" applyAlignment="1">
      <alignment horizontal="center" vertical="center"/>
    </xf>
    <xf numFmtId="0" fontId="11" fillId="0" borderId="15" xfId="9" applyFont="1" applyFill="1" applyBorder="1" applyAlignment="1">
      <alignment horizontal="center" vertical="center"/>
    </xf>
    <xf numFmtId="0" fontId="3" fillId="0" borderId="15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center" vertical="center"/>
    </xf>
    <xf numFmtId="0" fontId="11" fillId="0" borderId="24" xfId="9" applyFont="1" applyFill="1" applyBorder="1" applyAlignment="1">
      <alignment horizontal="center" vertical="center"/>
    </xf>
    <xf numFmtId="175" fontId="25" fillId="0" borderId="53" xfId="9" applyNumberFormat="1" applyFont="1" applyFill="1" applyBorder="1" applyAlignment="1">
      <alignment horizontal="center" vertical="center" wrapText="1"/>
    </xf>
    <xf numFmtId="175" fontId="25" fillId="0" borderId="55" xfId="9" applyNumberFormat="1" applyFont="1" applyFill="1" applyBorder="1" applyAlignment="1">
      <alignment horizontal="center" vertical="center" wrapText="1"/>
    </xf>
    <xf numFmtId="0" fontId="3" fillId="0" borderId="28" xfId="7" applyFill="1" applyBorder="1"/>
    <xf numFmtId="0" fontId="3" fillId="0" borderId="15" xfId="7" applyFill="1" applyBorder="1"/>
    <xf numFmtId="0" fontId="3" fillId="0" borderId="25" xfId="7" applyFill="1" applyBorder="1"/>
    <xf numFmtId="175" fontId="25" fillId="0" borderId="53" xfId="7" applyNumberFormat="1" applyFont="1" applyFill="1" applyBorder="1" applyAlignment="1">
      <alignment horizontal="center" vertical="center" wrapText="1"/>
    </xf>
    <xf numFmtId="0" fontId="24" fillId="0" borderId="15" xfId="7" applyFont="1" applyFill="1" applyBorder="1" applyAlignment="1">
      <alignment horizontal="center" vertical="center" wrapText="1"/>
    </xf>
    <xf numFmtId="0" fontId="24" fillId="0" borderId="15" xfId="7" applyFont="1" applyFill="1" applyBorder="1" applyAlignment="1">
      <alignment horizontal="center" vertical="center"/>
    </xf>
    <xf numFmtId="38" fontId="24" fillId="0" borderId="15" xfId="7" applyNumberFormat="1" applyFont="1" applyFill="1" applyBorder="1" applyAlignment="1">
      <alignment horizontal="center" vertical="center" wrapText="1"/>
    </xf>
    <xf numFmtId="164" fontId="24" fillId="0" borderId="15" xfId="7" applyNumberFormat="1" applyFont="1" applyFill="1" applyBorder="1" applyAlignment="1">
      <alignment horizontal="center" vertical="center" wrapText="1"/>
    </xf>
    <xf numFmtId="164" fontId="24" fillId="0" borderId="15" xfId="7" applyNumberFormat="1" applyFont="1" applyFill="1" applyBorder="1" applyAlignment="1">
      <alignment vertical="center" wrapText="1"/>
    </xf>
    <xf numFmtId="0" fontId="20" fillId="0" borderId="26" xfId="124" applyFont="1" applyFill="1" applyBorder="1" applyAlignment="1"/>
    <xf numFmtId="0" fontId="20" fillId="0" borderId="27" xfId="124" applyFont="1" applyFill="1" applyBorder="1" applyAlignment="1"/>
    <xf numFmtId="0" fontId="21" fillId="0" borderId="0" xfId="124" applyFont="1" applyFill="1" applyBorder="1" applyAlignment="1"/>
    <xf numFmtId="0" fontId="20" fillId="0" borderId="0" xfId="124" applyFont="1" applyFill="1" applyBorder="1" applyAlignment="1"/>
    <xf numFmtId="0" fontId="21" fillId="0" borderId="0" xfId="124" applyFont="1" applyFill="1" applyBorder="1" applyAlignment="1">
      <alignment horizontal="right"/>
    </xf>
    <xf numFmtId="2" fontId="21" fillId="0" borderId="0" xfId="124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 vertical="center"/>
    </xf>
    <xf numFmtId="10" fontId="20" fillId="0" borderId="0" xfId="0" applyNumberFormat="1" applyFont="1" applyFill="1" applyBorder="1" applyAlignment="1">
      <alignment horizontal="center" vertical="center"/>
    </xf>
    <xf numFmtId="0" fontId="21" fillId="0" borderId="24" xfId="124" applyFont="1" applyFill="1" applyBorder="1" applyAlignment="1"/>
    <xf numFmtId="0" fontId="20" fillId="0" borderId="58" xfId="124" applyFont="1" applyFill="1" applyBorder="1" applyAlignment="1"/>
    <xf numFmtId="0" fontId="20" fillId="0" borderId="59" xfId="124" applyFont="1" applyFill="1" applyBorder="1" applyAlignment="1"/>
    <xf numFmtId="0" fontId="20" fillId="0" borderId="59" xfId="124" applyFont="1" applyFill="1" applyBorder="1" applyAlignment="1">
      <alignment horizontal="center"/>
    </xf>
    <xf numFmtId="0" fontId="20" fillId="0" borderId="59" xfId="0" applyFont="1" applyFill="1" applyBorder="1" applyAlignment="1">
      <alignment horizontal="right" vertical="center"/>
    </xf>
    <xf numFmtId="10" fontId="20" fillId="0" borderId="59" xfId="0" applyNumberFormat="1" applyFont="1" applyFill="1" applyBorder="1" applyAlignment="1">
      <alignment horizontal="center" vertical="center"/>
    </xf>
    <xf numFmtId="0" fontId="20" fillId="0" borderId="60" xfId="124" applyFont="1" applyFill="1" applyBorder="1" applyAlignment="1"/>
    <xf numFmtId="0" fontId="20" fillId="0" borderId="49" xfId="124" applyFont="1" applyFill="1" applyBorder="1" applyAlignment="1"/>
    <xf numFmtId="0" fontId="20" fillId="0" borderId="0" xfId="0" applyFont="1" applyFill="1"/>
    <xf numFmtId="0" fontId="20" fillId="0" borderId="0" xfId="0" applyFont="1" applyFill="1" applyBorder="1"/>
    <xf numFmtId="167" fontId="20" fillId="0" borderId="0" xfId="155" applyFont="1" applyFill="1" applyBorder="1"/>
    <xf numFmtId="167" fontId="20" fillId="0" borderId="0" xfId="155" applyFont="1" applyFill="1" applyAlignment="1">
      <alignment horizontal="center"/>
    </xf>
    <xf numFmtId="167" fontId="20" fillId="0" borderId="0" xfId="155" applyFont="1" applyFill="1"/>
    <xf numFmtId="0" fontId="20" fillId="0" borderId="32" xfId="0" applyFont="1" applyFill="1" applyBorder="1"/>
    <xf numFmtId="167" fontId="20" fillId="3" borderId="0" xfId="155" applyFont="1" applyFill="1" applyAlignment="1">
      <alignment horizontal="center"/>
    </xf>
    <xf numFmtId="167" fontId="20" fillId="0" borderId="34" xfId="155" applyFont="1" applyFill="1" applyBorder="1" applyAlignment="1">
      <alignment horizontal="center" vertical="center" wrapText="1"/>
    </xf>
    <xf numFmtId="49" fontId="25" fillId="0" borderId="0" xfId="7" applyNumberFormat="1" applyFont="1" applyFill="1" applyBorder="1" applyAlignment="1">
      <alignment horizontal="center" vertical="center" wrapText="1"/>
    </xf>
    <xf numFmtId="164" fontId="25" fillId="0" borderId="0" xfId="7" applyNumberFormat="1" applyFont="1" applyFill="1" applyBorder="1" applyAlignment="1">
      <alignment horizontal="center" vertical="center" wrapText="1"/>
    </xf>
    <xf numFmtId="40" fontId="25" fillId="0" borderId="0" xfId="7" applyNumberFormat="1" applyFont="1" applyFill="1" applyBorder="1" applyAlignment="1">
      <alignment horizontal="center" vertical="center" wrapText="1"/>
    </xf>
    <xf numFmtId="40" fontId="24" fillId="0" borderId="0" xfId="7" applyNumberFormat="1" applyFont="1" applyFill="1" applyBorder="1" applyAlignment="1">
      <alignment horizontal="center" vertical="center" wrapText="1"/>
    </xf>
    <xf numFmtId="0" fontId="24" fillId="0" borderId="51" xfId="7" applyFont="1" applyFill="1" applyBorder="1" applyAlignment="1">
      <alignment horizontal="center" vertical="center"/>
    </xf>
    <xf numFmtId="2" fontId="24" fillId="0" borderId="51" xfId="7" applyNumberFormat="1" applyFont="1" applyFill="1" applyBorder="1" applyAlignment="1">
      <alignment vertical="center"/>
    </xf>
    <xf numFmtId="0" fontId="24" fillId="0" borderId="51" xfId="7" applyFont="1" applyFill="1" applyBorder="1" applyAlignment="1">
      <alignment vertical="center"/>
    </xf>
    <xf numFmtId="0" fontId="22" fillId="0" borderId="27" xfId="7" applyFont="1" applyFill="1" applyBorder="1" applyAlignment="1">
      <alignment horizontal="center" vertical="center"/>
    </xf>
    <xf numFmtId="168" fontId="6" fillId="0" borderId="43" xfId="121" applyNumberFormat="1" applyFont="1" applyFill="1" applyBorder="1" applyAlignment="1">
      <alignment horizontal="center" vertical="center"/>
    </xf>
    <xf numFmtId="0" fontId="8" fillId="0" borderId="47" xfId="0" quotePrefix="1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vertical="center" wrapText="1"/>
    </xf>
    <xf numFmtId="167" fontId="14" fillId="0" borderId="46" xfId="155" applyFont="1" applyFill="1" applyBorder="1" applyAlignment="1">
      <alignment horizontal="center" vertical="center" wrapText="1"/>
    </xf>
    <xf numFmtId="167" fontId="8" fillId="0" borderId="46" xfId="155" applyFont="1" applyFill="1" applyBorder="1" applyAlignment="1">
      <alignment horizontal="center" vertical="center" wrapText="1"/>
    </xf>
    <xf numFmtId="167" fontId="8" fillId="0" borderId="48" xfId="155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167" fontId="11" fillId="0" borderId="48" xfId="155" applyFont="1" applyFill="1" applyBorder="1" applyAlignment="1">
      <alignment horizontal="center" vertical="center" wrapText="1"/>
    </xf>
    <xf numFmtId="167" fontId="21" fillId="0" borderId="48" xfId="155" applyFont="1" applyFill="1" applyBorder="1" applyAlignment="1" applyProtection="1">
      <alignment horizontal="center" vertical="center"/>
      <protection locked="0"/>
    </xf>
    <xf numFmtId="167" fontId="20" fillId="0" borderId="50" xfId="155" applyFont="1" applyFill="1" applyBorder="1" applyAlignment="1">
      <alignment vertical="center" wrapText="1"/>
    </xf>
    <xf numFmtId="0" fontId="8" fillId="6" borderId="0" xfId="0" applyFont="1" applyFill="1" applyBorder="1" applyAlignment="1">
      <alignment wrapText="1"/>
    </xf>
    <xf numFmtId="174" fontId="25" fillId="0" borderId="53" xfId="7" applyNumberFormat="1" applyFont="1" applyFill="1" applyBorder="1" applyAlignment="1">
      <alignment horizontal="center" vertical="center" wrapText="1"/>
    </xf>
    <xf numFmtId="164" fontId="3" fillId="0" borderId="0" xfId="7" applyNumberFormat="1" applyFill="1"/>
    <xf numFmtId="49" fontId="25" fillId="0" borderId="31" xfId="7" applyNumberFormat="1" applyFont="1" applyFill="1" applyBorder="1" applyAlignment="1">
      <alignment horizontal="center" vertical="center" wrapText="1"/>
    </xf>
    <xf numFmtId="40" fontId="25" fillId="0" borderId="31" xfId="7" applyNumberFormat="1" applyFont="1" applyFill="1" applyBorder="1" applyAlignment="1">
      <alignment horizontal="center" vertical="center" wrapText="1"/>
    </xf>
    <xf numFmtId="174" fontId="25" fillId="0" borderId="31" xfId="7" applyNumberFormat="1" applyFont="1" applyFill="1" applyBorder="1" applyAlignment="1">
      <alignment horizontal="center" vertical="center" wrapText="1"/>
    </xf>
    <xf numFmtId="164" fontId="25" fillId="0" borderId="62" xfId="7" applyNumberFormat="1" applyFont="1" applyFill="1" applyBorder="1" applyAlignment="1">
      <alignment horizontal="center" vertical="center" wrapText="1"/>
    </xf>
    <xf numFmtId="49" fontId="25" fillId="0" borderId="63" xfId="7" applyNumberFormat="1" applyFont="1" applyFill="1" applyBorder="1" applyAlignment="1">
      <alignment horizontal="center" vertical="center" wrapText="1"/>
    </xf>
    <xf numFmtId="0" fontId="25" fillId="0" borderId="63" xfId="7" applyFont="1" applyFill="1" applyBorder="1" applyAlignment="1">
      <alignment horizontal="center" vertical="center" wrapText="1"/>
    </xf>
    <xf numFmtId="174" fontId="25" fillId="0" borderId="63" xfId="7" applyNumberFormat="1" applyFont="1" applyFill="1" applyBorder="1" applyAlignment="1">
      <alignment horizontal="center" vertical="center" wrapText="1"/>
    </xf>
    <xf numFmtId="40" fontId="25" fillId="0" borderId="63" xfId="7" applyNumberFormat="1" applyFont="1" applyFill="1" applyBorder="1" applyAlignment="1">
      <alignment horizontal="center" vertical="center" wrapText="1"/>
    </xf>
    <xf numFmtId="164" fontId="25" fillId="0" borderId="64" xfId="7" applyNumberFormat="1" applyFont="1" applyFill="1" applyBorder="1" applyAlignment="1">
      <alignment horizontal="center" vertical="center" wrapText="1"/>
    </xf>
    <xf numFmtId="164" fontId="24" fillId="7" borderId="65" xfId="7" applyNumberFormat="1" applyFont="1" applyFill="1" applyBorder="1" applyAlignment="1">
      <alignment horizontal="center" vertical="center" wrapText="1"/>
    </xf>
    <xf numFmtId="164" fontId="24" fillId="7" borderId="66" xfId="7" applyNumberFormat="1" applyFont="1" applyFill="1" applyBorder="1" applyAlignment="1">
      <alignment vertical="center" wrapText="1"/>
    </xf>
    <xf numFmtId="0" fontId="11" fillId="7" borderId="67" xfId="7" applyFont="1" applyFill="1" applyBorder="1" applyAlignment="1">
      <alignment horizontal="center" vertical="center"/>
    </xf>
    <xf numFmtId="164" fontId="24" fillId="7" borderId="15" xfId="7" applyNumberFormat="1" applyFont="1" applyFill="1" applyBorder="1" applyAlignment="1">
      <alignment horizontal="center" vertical="center" wrapText="1"/>
    </xf>
    <xf numFmtId="164" fontId="24" fillId="7" borderId="25" xfId="7" applyNumberFormat="1" applyFont="1" applyFill="1" applyBorder="1" applyAlignment="1">
      <alignment vertical="center" wrapText="1"/>
    </xf>
    <xf numFmtId="175" fontId="25" fillId="0" borderId="63" xfId="7" applyNumberFormat="1" applyFont="1" applyFill="1" applyBorder="1" applyAlignment="1">
      <alignment horizontal="center" vertical="center" wrapText="1"/>
    </xf>
    <xf numFmtId="168" fontId="6" fillId="0" borderId="68" xfId="121" applyNumberFormat="1" applyFont="1" applyFill="1" applyBorder="1" applyAlignment="1">
      <alignment horizontal="center" vertical="center"/>
    </xf>
    <xf numFmtId="168" fontId="6" fillId="0" borderId="41" xfId="121" applyNumberFormat="1" applyFont="1" applyFill="1" applyBorder="1" applyAlignment="1" applyProtection="1">
      <alignment horizontal="center" vertical="center"/>
      <protection locked="0"/>
    </xf>
    <xf numFmtId="0" fontId="11" fillId="4" borderId="69" xfId="7" applyFont="1" applyFill="1" applyBorder="1" applyAlignment="1">
      <alignment horizontal="center" vertical="center"/>
    </xf>
    <xf numFmtId="49" fontId="25" fillId="0" borderId="70" xfId="7" applyNumberFormat="1" applyFont="1" applyFill="1" applyBorder="1" applyAlignment="1">
      <alignment horizontal="center" vertical="center" wrapText="1"/>
    </xf>
    <xf numFmtId="0" fontId="25" fillId="0" borderId="70" xfId="7" applyFont="1" applyFill="1" applyBorder="1" applyAlignment="1">
      <alignment horizontal="center" vertical="center" wrapText="1"/>
    </xf>
    <xf numFmtId="175" fontId="25" fillId="0" borderId="70" xfId="7" applyNumberFormat="1" applyFont="1" applyFill="1" applyBorder="1" applyAlignment="1">
      <alignment horizontal="center" vertical="center" wrapText="1"/>
    </xf>
    <xf numFmtId="164" fontId="25" fillId="0" borderId="67" xfId="7" applyNumberFormat="1" applyFont="1" applyFill="1" applyBorder="1" applyAlignment="1">
      <alignment horizontal="center" vertical="center" wrapText="1"/>
    </xf>
    <xf numFmtId="164" fontId="24" fillId="4" borderId="15" xfId="7" applyNumberFormat="1" applyFont="1" applyFill="1" applyBorder="1" applyAlignment="1">
      <alignment horizontal="center" vertical="center" wrapText="1"/>
    </xf>
    <xf numFmtId="164" fontId="24" fillId="4" borderId="25" xfId="7" applyNumberFormat="1" applyFont="1" applyFill="1" applyBorder="1" applyAlignment="1">
      <alignment vertical="center" wrapText="1"/>
    </xf>
    <xf numFmtId="40" fontId="25" fillId="0" borderId="70" xfId="7" applyNumberFormat="1" applyFont="1" applyFill="1" applyBorder="1" applyAlignment="1">
      <alignment horizontal="center" vertical="center" wrapText="1"/>
    </xf>
    <xf numFmtId="0" fontId="11" fillId="4" borderId="51" xfId="7" applyFont="1" applyFill="1" applyBorder="1" applyAlignment="1">
      <alignment horizontal="center" vertical="center"/>
    </xf>
    <xf numFmtId="0" fontId="11" fillId="4" borderId="71" xfId="123" applyFont="1" applyFill="1" applyBorder="1" applyAlignment="1">
      <alignment horizontal="center" vertical="center"/>
    </xf>
    <xf numFmtId="0" fontId="11" fillId="4" borderId="71" xfId="7" applyFont="1" applyFill="1" applyBorder="1" applyAlignment="1">
      <alignment horizontal="center" vertical="center"/>
    </xf>
    <xf numFmtId="0" fontId="24" fillId="4" borderId="15" xfId="7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20" fillId="0" borderId="47" xfId="7" applyFont="1" applyFill="1" applyBorder="1" applyAlignment="1">
      <alignment horizontal="center" vertical="center" wrapText="1"/>
    </xf>
    <xf numFmtId="0" fontId="21" fillId="0" borderId="46" xfId="7" quotePrefix="1" applyFont="1" applyFill="1" applyBorder="1" applyAlignment="1">
      <alignment horizontal="center" vertical="center" wrapText="1"/>
    </xf>
    <xf numFmtId="0" fontId="21" fillId="0" borderId="46" xfId="7" applyFont="1" applyFill="1" applyBorder="1" applyAlignment="1">
      <alignment wrapText="1"/>
    </xf>
    <xf numFmtId="0" fontId="21" fillId="0" borderId="46" xfId="7" applyFont="1" applyFill="1" applyBorder="1" applyAlignment="1">
      <alignment horizontal="center" wrapText="1"/>
    </xf>
    <xf numFmtId="167" fontId="21" fillId="0" borderId="46" xfId="148" applyNumberFormat="1" applyFont="1" applyFill="1" applyBorder="1" applyAlignment="1">
      <alignment horizontal="center" wrapText="1"/>
    </xf>
    <xf numFmtId="0" fontId="20" fillId="0" borderId="46" xfId="7" quotePrefix="1" applyFont="1" applyFill="1" applyBorder="1" applyAlignment="1">
      <alignment horizontal="center" vertical="center" wrapText="1"/>
    </xf>
    <xf numFmtId="0" fontId="20" fillId="0" borderId="46" xfId="7" applyFont="1" applyFill="1" applyBorder="1" applyAlignment="1">
      <alignment vertical="center" wrapText="1"/>
    </xf>
    <xf numFmtId="0" fontId="20" fillId="0" borderId="46" xfId="7" applyFont="1" applyFill="1" applyBorder="1" applyAlignment="1">
      <alignment horizontal="center" vertical="center" wrapText="1"/>
    </xf>
    <xf numFmtId="167" fontId="20" fillId="0" borderId="46" xfId="148" applyFont="1" applyFill="1" applyBorder="1" applyAlignment="1" applyProtection="1">
      <alignment horizontal="center" vertical="center"/>
      <protection locked="0"/>
    </xf>
    <xf numFmtId="167" fontId="20" fillId="0" borderId="46" xfId="155" applyNumberFormat="1" applyFont="1" applyFill="1" applyBorder="1" applyAlignment="1">
      <alignment horizontal="right" vertical="center"/>
    </xf>
    <xf numFmtId="167" fontId="20" fillId="0" borderId="48" xfId="155" applyFont="1" applyFill="1" applyBorder="1" applyAlignment="1">
      <alignment horizontal="right" vertical="center"/>
    </xf>
    <xf numFmtId="0" fontId="24" fillId="4" borderId="15" xfId="7" applyFont="1" applyFill="1" applyBorder="1" applyAlignment="1">
      <alignment horizontal="center" vertical="center" wrapText="1"/>
    </xf>
    <xf numFmtId="0" fontId="11" fillId="4" borderId="51" xfId="7" applyFont="1" applyFill="1" applyBorder="1" applyAlignment="1">
      <alignment horizontal="center" vertical="center"/>
    </xf>
    <xf numFmtId="0" fontId="11" fillId="4" borderId="71" xfId="123" applyFont="1" applyFill="1" applyBorder="1" applyAlignment="1">
      <alignment horizontal="center" vertical="center"/>
    </xf>
    <xf numFmtId="0" fontId="11" fillId="4" borderId="71" xfId="7" applyFont="1" applyFill="1" applyBorder="1" applyAlignment="1">
      <alignment horizontal="center" vertical="center"/>
    </xf>
    <xf numFmtId="167" fontId="24" fillId="0" borderId="48" xfId="155" applyFont="1" applyFill="1" applyBorder="1" applyAlignment="1">
      <alignment horizontal="center" vertical="center" wrapText="1"/>
    </xf>
    <xf numFmtId="0" fontId="20" fillId="0" borderId="72" xfId="0" quotePrefix="1" applyFont="1" applyFill="1" applyBorder="1" applyAlignment="1">
      <alignment horizontal="center" vertical="center" wrapText="1"/>
    </xf>
    <xf numFmtId="0" fontId="21" fillId="0" borderId="73" xfId="0" quotePrefix="1" applyFont="1" applyFill="1" applyBorder="1" applyAlignment="1">
      <alignment horizontal="center" vertical="center" wrapText="1"/>
    </xf>
    <xf numFmtId="0" fontId="21" fillId="0" borderId="73" xfId="0" applyFont="1" applyFill="1" applyBorder="1" applyAlignment="1">
      <alignment horizontal="left" vertical="center" wrapText="1"/>
    </xf>
    <xf numFmtId="0" fontId="21" fillId="0" borderId="73" xfId="0" applyFont="1" applyFill="1" applyBorder="1" applyAlignment="1">
      <alignment horizontal="center" vertical="center" wrapText="1"/>
    </xf>
    <xf numFmtId="167" fontId="21" fillId="0" borderId="73" xfId="155" applyNumberFormat="1" applyFont="1" applyFill="1" applyBorder="1" applyAlignment="1">
      <alignment horizontal="center" vertical="center" wrapText="1"/>
    </xf>
    <xf numFmtId="167" fontId="20" fillId="0" borderId="73" xfId="0" applyNumberFormat="1" applyFont="1" applyFill="1" applyBorder="1" applyAlignment="1">
      <alignment horizontal="center" vertical="center" wrapText="1"/>
    </xf>
    <xf numFmtId="167" fontId="21" fillId="0" borderId="74" xfId="0" applyNumberFormat="1" applyFont="1" applyFill="1" applyBorder="1" applyAlignment="1">
      <alignment horizontal="center" vertical="center" wrapText="1"/>
    </xf>
    <xf numFmtId="0" fontId="3" fillId="0" borderId="0" xfId="7" applyFill="1" applyBorder="1" applyAlignment="1"/>
    <xf numFmtId="40" fontId="25" fillId="0" borderId="55" xfId="7" applyNumberFormat="1" applyFont="1" applyFill="1" applyBorder="1" applyAlignment="1">
      <alignment horizontal="center" vertical="center" wrapText="1"/>
    </xf>
    <xf numFmtId="0" fontId="11" fillId="4" borderId="0" xfId="7" applyFont="1" applyFill="1" applyBorder="1" applyAlignment="1">
      <alignment horizontal="center" vertical="center"/>
    </xf>
    <xf numFmtId="168" fontId="6" fillId="0" borderId="75" xfId="121" applyNumberFormat="1" applyFont="1" applyFill="1" applyBorder="1" applyAlignment="1">
      <alignment horizontal="center" vertical="center"/>
    </xf>
    <xf numFmtId="0" fontId="11" fillId="0" borderId="46" xfId="7" applyFont="1" applyFill="1" applyBorder="1" applyAlignment="1">
      <alignment horizontal="center" vertical="center" wrapText="1"/>
    </xf>
    <xf numFmtId="2" fontId="11" fillId="0" borderId="46" xfId="7" applyNumberFormat="1" applyFont="1" applyFill="1" applyBorder="1" applyAlignment="1">
      <alignment horizontal="center" vertical="center" wrapText="1"/>
    </xf>
    <xf numFmtId="0" fontId="11" fillId="0" borderId="48" xfId="7" applyFont="1" applyFill="1" applyBorder="1" applyAlignment="1">
      <alignment horizontal="center" vertical="center" wrapText="1"/>
    </xf>
    <xf numFmtId="2" fontId="11" fillId="0" borderId="48" xfId="7" applyNumberFormat="1" applyFont="1" applyFill="1" applyBorder="1" applyAlignment="1">
      <alignment horizontal="center" vertical="center" wrapText="1"/>
    </xf>
    <xf numFmtId="40" fontId="24" fillId="0" borderId="46" xfId="7" applyNumberFormat="1" applyFont="1" applyFill="1" applyBorder="1" applyAlignment="1">
      <alignment horizontal="center" vertical="center" wrapText="1"/>
    </xf>
    <xf numFmtId="40" fontId="24" fillId="0" borderId="48" xfId="7" applyNumberFormat="1" applyFont="1" applyFill="1" applyBorder="1" applyAlignment="1">
      <alignment horizontal="center" vertical="center" wrapText="1"/>
    </xf>
    <xf numFmtId="0" fontId="24" fillId="0" borderId="0" xfId="7" applyFont="1" applyFill="1" applyBorder="1" applyAlignment="1">
      <alignment horizontal="left" vertical="center" wrapText="1"/>
    </xf>
    <xf numFmtId="0" fontId="24" fillId="0" borderId="49" xfId="7" applyFont="1" applyFill="1" applyBorder="1" applyAlignment="1">
      <alignment horizontal="center" vertical="center" wrapText="1"/>
    </xf>
    <xf numFmtId="0" fontId="24" fillId="0" borderId="34" xfId="7" applyFont="1" applyFill="1" applyBorder="1" applyAlignment="1">
      <alignment horizontal="center" vertical="center" wrapText="1"/>
    </xf>
    <xf numFmtId="0" fontId="24" fillId="0" borderId="34" xfId="7" applyFont="1" applyFill="1" applyBorder="1" applyAlignment="1">
      <alignment horizontal="center" vertical="center"/>
    </xf>
    <xf numFmtId="38" fontId="24" fillId="0" borderId="34" xfId="7" applyNumberFormat="1" applyFont="1" applyFill="1" applyBorder="1" applyAlignment="1">
      <alignment horizontal="center" vertical="center" wrapText="1"/>
    </xf>
    <xf numFmtId="164" fontId="24" fillId="0" borderId="34" xfId="7" applyNumberFormat="1" applyFont="1" applyFill="1" applyBorder="1" applyAlignment="1">
      <alignment horizontal="center" vertical="center" wrapText="1"/>
    </xf>
    <xf numFmtId="164" fontId="24" fillId="0" borderId="50" xfId="7" applyNumberFormat="1" applyFont="1" applyFill="1" applyBorder="1" applyAlignment="1">
      <alignment vertical="center" wrapText="1"/>
    </xf>
    <xf numFmtId="0" fontId="3" fillId="0" borderId="0" xfId="7" applyFill="1" applyAlignment="1">
      <alignment horizontal="left"/>
    </xf>
    <xf numFmtId="0" fontId="11" fillId="7" borderId="62" xfId="7" applyFont="1" applyFill="1" applyBorder="1" applyAlignment="1">
      <alignment horizontal="center" vertical="center"/>
    </xf>
    <xf numFmtId="2" fontId="3" fillId="0" borderId="0" xfId="7" applyNumberFormat="1" applyFill="1" applyAlignment="1">
      <alignment horizontal="left"/>
    </xf>
    <xf numFmtId="176" fontId="25" fillId="0" borderId="76" xfId="7" applyNumberFormat="1" applyFont="1" applyFill="1" applyBorder="1" applyAlignment="1">
      <alignment horizontal="center" vertical="center"/>
    </xf>
    <xf numFmtId="176" fontId="25" fillId="0" borderId="53" xfId="7" applyNumberFormat="1" applyFont="1" applyFill="1" applyBorder="1" applyAlignment="1">
      <alignment horizontal="center" vertical="center"/>
    </xf>
    <xf numFmtId="38" fontId="24" fillId="7" borderId="77" xfId="7" applyNumberFormat="1" applyFont="1" applyFill="1" applyBorder="1" applyAlignment="1">
      <alignment horizontal="center" vertical="center" wrapText="1"/>
    </xf>
    <xf numFmtId="164" fontId="24" fillId="7" borderId="77" xfId="7" applyNumberFormat="1" applyFont="1" applyFill="1" applyBorder="1" applyAlignment="1">
      <alignment horizontal="center" vertical="center" wrapText="1"/>
    </xf>
    <xf numFmtId="164" fontId="24" fillId="7" borderId="78" xfId="7" applyNumberFormat="1" applyFont="1" applyFill="1" applyBorder="1" applyAlignment="1">
      <alignment vertical="center" wrapText="1"/>
    </xf>
    <xf numFmtId="164" fontId="24" fillId="0" borderId="24" xfId="7" applyNumberFormat="1" applyFont="1" applyFill="1" applyBorder="1" applyAlignment="1">
      <alignment vertical="center" wrapText="1"/>
    </xf>
    <xf numFmtId="0" fontId="11" fillId="7" borderId="79" xfId="7" applyFont="1" applyFill="1" applyBorder="1" applyAlignment="1">
      <alignment horizontal="center" vertical="center"/>
    </xf>
    <xf numFmtId="2" fontId="25" fillId="0" borderId="53" xfId="7" applyNumberFormat="1" applyFont="1" applyFill="1" applyBorder="1" applyAlignment="1">
      <alignment horizontal="center" vertical="center"/>
    </xf>
    <xf numFmtId="38" fontId="24" fillId="7" borderId="80" xfId="7" applyNumberFormat="1" applyFont="1" applyFill="1" applyBorder="1" applyAlignment="1">
      <alignment horizontal="center" vertical="center" wrapText="1"/>
    </xf>
    <xf numFmtId="164" fontId="24" fillId="7" borderId="80" xfId="7" applyNumberFormat="1" applyFont="1" applyFill="1" applyBorder="1" applyAlignment="1">
      <alignment horizontal="center" vertical="center" wrapText="1"/>
    </xf>
    <xf numFmtId="164" fontId="24" fillId="7" borderId="81" xfId="7" applyNumberFormat="1" applyFont="1" applyFill="1" applyBorder="1" applyAlignment="1">
      <alignment vertical="center" wrapText="1"/>
    </xf>
    <xf numFmtId="0" fontId="11" fillId="7" borderId="54" xfId="7" applyFont="1" applyFill="1" applyBorder="1" applyAlignment="1">
      <alignment horizontal="center" vertical="center"/>
    </xf>
    <xf numFmtId="164" fontId="24" fillId="7" borderId="51" xfId="7" applyNumberFormat="1" applyFont="1" applyFill="1" applyBorder="1" applyAlignment="1">
      <alignment horizontal="center" vertical="center" wrapText="1"/>
    </xf>
    <xf numFmtId="164" fontId="24" fillId="7" borderId="52" xfId="7" applyNumberFormat="1" applyFont="1" applyFill="1" applyBorder="1" applyAlignment="1">
      <alignment vertical="center" wrapText="1"/>
    </xf>
    <xf numFmtId="0" fontId="3" fillId="0" borderId="82" xfId="7" applyFill="1" applyBorder="1"/>
    <xf numFmtId="0" fontId="14" fillId="0" borderId="83" xfId="7" applyFont="1" applyFill="1" applyBorder="1" applyAlignment="1">
      <alignment horizontal="center" vertical="center"/>
    </xf>
    <xf numFmtId="0" fontId="14" fillId="0" borderId="84" xfId="7" applyFont="1" applyFill="1" applyBorder="1" applyAlignment="1">
      <alignment horizontal="center"/>
    </xf>
    <xf numFmtId="0" fontId="14" fillId="0" borderId="85" xfId="7" applyFont="1" applyFill="1" applyBorder="1" applyAlignment="1">
      <alignment horizontal="center"/>
    </xf>
    <xf numFmtId="0" fontId="14" fillId="0" borderId="59" xfId="7" applyFont="1" applyFill="1" applyBorder="1" applyAlignment="1">
      <alignment horizontal="center"/>
    </xf>
    <xf numFmtId="0" fontId="14" fillId="0" borderId="86" xfId="7" applyFont="1" applyFill="1" applyBorder="1" applyAlignment="1">
      <alignment horizontal="center"/>
    </xf>
    <xf numFmtId="0" fontId="14" fillId="0" borderId="47" xfId="7" applyFont="1" applyFill="1" applyBorder="1" applyAlignment="1">
      <alignment horizontal="center" vertical="center"/>
    </xf>
    <xf numFmtId="0" fontId="8" fillId="0" borderId="61" xfId="7" applyFont="1" applyFill="1" applyBorder="1" applyAlignment="1">
      <alignment vertical="center"/>
    </xf>
    <xf numFmtId="0" fontId="8" fillId="0" borderId="46" xfId="7" applyFont="1" applyFill="1" applyBorder="1" applyAlignment="1">
      <alignment vertical="center"/>
    </xf>
    <xf numFmtId="0" fontId="14" fillId="0" borderId="87" xfId="7" applyFont="1" applyFill="1" applyBorder="1" applyAlignment="1"/>
    <xf numFmtId="0" fontId="14" fillId="0" borderId="88" xfId="7" applyFont="1" applyFill="1" applyBorder="1" applyAlignment="1"/>
    <xf numFmtId="10" fontId="8" fillId="0" borderId="88" xfId="7" applyNumberFormat="1" applyFont="1" applyFill="1" applyBorder="1" applyAlignment="1"/>
    <xf numFmtId="10" fontId="8" fillId="0" borderId="89" xfId="7" applyNumberFormat="1" applyFont="1" applyFill="1" applyBorder="1" applyAlignment="1"/>
    <xf numFmtId="0" fontId="30" fillId="0" borderId="27" xfId="122" applyFont="1" applyFill="1" applyBorder="1" applyAlignment="1">
      <alignment horizontal="left"/>
    </xf>
    <xf numFmtId="0" fontId="30" fillId="0" borderId="0" xfId="122" applyFont="1" applyFill="1" applyBorder="1" applyAlignment="1">
      <alignment horizontal="left"/>
    </xf>
    <xf numFmtId="0" fontId="30" fillId="0" borderId="24" xfId="122" applyFont="1" applyFill="1" applyBorder="1" applyAlignment="1">
      <alignment horizontal="left"/>
    </xf>
    <xf numFmtId="0" fontId="26" fillId="0" borderId="0" xfId="7" applyFont="1" applyFill="1" applyBorder="1" applyAlignment="1">
      <alignment horizontal="left"/>
    </xf>
    <xf numFmtId="0" fontId="3" fillId="0" borderId="27" xfId="7" applyFont="1" applyFill="1" applyBorder="1"/>
    <xf numFmtId="0" fontId="3" fillId="0" borderId="0" xfId="7" applyFont="1" applyFill="1" applyBorder="1"/>
    <xf numFmtId="167" fontId="20" fillId="0" borderId="46" xfId="148" applyNumberFormat="1" applyFont="1" applyFill="1" applyBorder="1" applyAlignment="1" applyProtection="1">
      <alignment horizontal="center" vertical="center" wrapText="1"/>
      <protection locked="0"/>
    </xf>
    <xf numFmtId="0" fontId="28" fillId="0" borderId="8" xfId="121" applyFont="1" applyBorder="1" applyAlignment="1">
      <alignment horizontal="center" vertical="center"/>
    </xf>
    <xf numFmtId="0" fontId="7" fillId="0" borderId="40" xfId="121" applyFont="1" applyFill="1" applyBorder="1" applyAlignment="1" applyProtection="1">
      <alignment vertical="center"/>
      <protection locked="0"/>
    </xf>
    <xf numFmtId="0" fontId="7" fillId="0" borderId="90" xfId="121" applyFont="1" applyFill="1" applyBorder="1" applyAlignment="1" applyProtection="1">
      <alignment vertical="center"/>
      <protection locked="0"/>
    </xf>
    <xf numFmtId="168" fontId="6" fillId="0" borderId="3" xfId="121" applyNumberFormat="1" applyFont="1" applyFill="1" applyBorder="1" applyAlignment="1" applyProtection="1">
      <alignment vertical="center"/>
      <protection locked="0"/>
    </xf>
    <xf numFmtId="0" fontId="7" fillId="0" borderId="91" xfId="121" applyFont="1" applyFill="1" applyBorder="1" applyAlignment="1" applyProtection="1">
      <alignment vertical="center"/>
      <protection locked="0"/>
    </xf>
    <xf numFmtId="0" fontId="7" fillId="0" borderId="92" xfId="121" applyFont="1" applyFill="1" applyBorder="1" applyAlignment="1" applyProtection="1">
      <alignment vertical="center"/>
      <protection locked="0"/>
    </xf>
    <xf numFmtId="168" fontId="6" fillId="0" borderId="93" xfId="121" quotePrefix="1" applyNumberFormat="1" applyFont="1" applyFill="1" applyBorder="1" applyAlignment="1" applyProtection="1">
      <alignment vertical="center"/>
      <protection locked="0"/>
    </xf>
    <xf numFmtId="168" fontId="6" fillId="0" borderId="94" xfId="121" applyNumberFormat="1" applyFont="1" applyFill="1" applyBorder="1" applyAlignment="1" applyProtection="1">
      <alignment horizontal="center" vertical="center"/>
      <protection locked="0"/>
    </xf>
    <xf numFmtId="168" fontId="6" fillId="0" borderId="95" xfId="121" applyNumberFormat="1" applyFont="1" applyFill="1" applyBorder="1" applyAlignment="1" applyProtection="1">
      <alignment horizontal="center" vertical="center"/>
      <protection locked="0"/>
    </xf>
    <xf numFmtId="168" fontId="6" fillId="0" borderId="96" xfId="121" applyNumberFormat="1" applyFont="1" applyFill="1" applyBorder="1" applyAlignment="1" applyProtection="1">
      <alignment horizontal="center" vertical="center"/>
      <protection locked="0"/>
    </xf>
    <xf numFmtId="0" fontId="24" fillId="7" borderId="77" xfId="7" applyFont="1" applyFill="1" applyBorder="1" applyAlignment="1">
      <alignment horizontal="center" vertical="center" wrapText="1"/>
    </xf>
    <xf numFmtId="0" fontId="24" fillId="7" borderId="51" xfId="7" applyFont="1" applyFill="1" applyBorder="1" applyAlignment="1">
      <alignment horizontal="center" vertical="center" wrapText="1"/>
    </xf>
    <xf numFmtId="0" fontId="24" fillId="7" borderId="80" xfId="7" applyFont="1" applyFill="1" applyBorder="1" applyAlignment="1">
      <alignment horizontal="center" vertical="center" wrapText="1"/>
    </xf>
    <xf numFmtId="0" fontId="11" fillId="7" borderId="53" xfId="123" applyFont="1" applyFill="1" applyBorder="1" applyAlignment="1">
      <alignment horizontal="center" vertical="center"/>
    </xf>
    <xf numFmtId="0" fontId="11" fillId="7" borderId="53" xfId="7" applyFont="1" applyFill="1" applyBorder="1" applyAlignment="1">
      <alignment horizontal="center" vertical="center"/>
    </xf>
    <xf numFmtId="0" fontId="11" fillId="7" borderId="97" xfId="123" applyFont="1" applyFill="1" applyBorder="1" applyAlignment="1">
      <alignment horizontal="center" vertical="center"/>
    </xf>
    <xf numFmtId="0" fontId="11" fillId="7" borderId="97" xfId="7" applyFont="1" applyFill="1" applyBorder="1" applyAlignment="1">
      <alignment horizontal="center" vertical="center"/>
    </xf>
    <xf numFmtId="0" fontId="11" fillId="7" borderId="31" xfId="123" applyFont="1" applyFill="1" applyBorder="1" applyAlignment="1">
      <alignment horizontal="center" vertical="center"/>
    </xf>
    <xf numFmtId="0" fontId="11" fillId="7" borderId="31" xfId="7" applyFont="1" applyFill="1" applyBorder="1" applyAlignment="1">
      <alignment horizontal="center" vertical="center"/>
    </xf>
    <xf numFmtId="0" fontId="11" fillId="7" borderId="70" xfId="123" applyFont="1" applyFill="1" applyBorder="1" applyAlignment="1">
      <alignment horizontal="center" vertical="center"/>
    </xf>
    <xf numFmtId="0" fontId="11" fillId="7" borderId="70" xfId="7" applyFont="1" applyFill="1" applyBorder="1" applyAlignment="1">
      <alignment horizontal="center" vertical="center"/>
    </xf>
    <xf numFmtId="0" fontId="24" fillId="7" borderId="15" xfId="7" applyFont="1" applyFill="1" applyBorder="1" applyAlignment="1">
      <alignment horizontal="center" vertical="center" wrapText="1"/>
    </xf>
    <xf numFmtId="0" fontId="11" fillId="4" borderId="51" xfId="7" applyFont="1" applyFill="1" applyBorder="1" applyAlignment="1">
      <alignment horizontal="center" vertical="center"/>
    </xf>
    <xf numFmtId="0" fontId="11" fillId="4" borderId="98" xfId="123" applyFont="1" applyFill="1" applyBorder="1" applyAlignment="1">
      <alignment horizontal="center" vertical="center"/>
    </xf>
    <xf numFmtId="0" fontId="24" fillId="4" borderId="15" xfId="7" applyFont="1" applyFill="1" applyBorder="1" applyAlignment="1">
      <alignment horizontal="center" vertical="center" wrapText="1"/>
    </xf>
    <xf numFmtId="0" fontId="11" fillId="4" borderId="71" xfId="123" applyFont="1" applyFill="1" applyBorder="1" applyAlignment="1">
      <alignment horizontal="center" vertical="center"/>
    </xf>
    <xf numFmtId="0" fontId="11" fillId="4" borderId="71" xfId="7" applyFont="1" applyFill="1" applyBorder="1" applyAlignment="1">
      <alignment horizontal="center" vertical="center"/>
    </xf>
    <xf numFmtId="0" fontId="11" fillId="4" borderId="70" xfId="7" applyFont="1" applyFill="1" applyBorder="1" applyAlignment="1">
      <alignment horizontal="center" vertical="center"/>
    </xf>
    <xf numFmtId="0" fontId="24" fillId="7" borderId="65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vertical="center"/>
    </xf>
    <xf numFmtId="0" fontId="22" fillId="0" borderId="24" xfId="7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 wrapText="1"/>
    </xf>
    <xf numFmtId="0" fontId="30" fillId="0" borderId="8" xfId="7" applyFont="1" applyFill="1" applyBorder="1" applyAlignment="1">
      <alignment horizontal="center" vertical="center"/>
    </xf>
    <xf numFmtId="0" fontId="11" fillId="7" borderId="70" xfId="123" applyFont="1" applyFill="1" applyBorder="1" applyAlignment="1">
      <alignment horizontal="center" vertical="center"/>
    </xf>
    <xf numFmtId="0" fontId="11" fillId="7" borderId="70" xfId="7" applyFont="1" applyFill="1" applyBorder="1" applyAlignment="1">
      <alignment horizontal="center" vertical="center"/>
    </xf>
    <xf numFmtId="0" fontId="24" fillId="7" borderId="15" xfId="7" applyFont="1" applyFill="1" applyBorder="1" applyAlignment="1">
      <alignment horizontal="center" vertical="center" wrapText="1"/>
    </xf>
    <xf numFmtId="0" fontId="0" fillId="0" borderId="51" xfId="9" applyFont="1" applyFill="1" applyBorder="1" applyAlignment="1">
      <alignment horizontal="center" vertical="center"/>
    </xf>
    <xf numFmtId="40" fontId="24" fillId="7" borderId="15" xfId="7" applyNumberFormat="1" applyFont="1" applyFill="1" applyBorder="1" applyAlignment="1">
      <alignment horizontal="center" vertical="center" wrapText="1"/>
    </xf>
    <xf numFmtId="40" fontId="24" fillId="7" borderId="65" xfId="7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/>
    <xf numFmtId="0" fontId="14" fillId="0" borderId="0" xfId="7" applyFont="1" applyFill="1" applyBorder="1" applyAlignment="1">
      <alignment horizontal="center"/>
    </xf>
    <xf numFmtId="10" fontId="8" fillId="0" borderId="0" xfId="7" applyNumberFormat="1" applyFont="1" applyFill="1" applyBorder="1" applyAlignment="1"/>
    <xf numFmtId="10" fontId="14" fillId="0" borderId="0" xfId="7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wrapText="1"/>
    </xf>
    <xf numFmtId="0" fontId="8" fillId="9" borderId="31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167" fontId="20" fillId="0" borderId="46" xfId="155" applyFont="1" applyFill="1" applyBorder="1" applyAlignment="1">
      <alignment vertical="center" wrapText="1"/>
    </xf>
    <xf numFmtId="0" fontId="11" fillId="0" borderId="15" xfId="7" applyFont="1" applyFill="1" applyBorder="1" applyAlignment="1">
      <alignment horizontal="center" vertical="center"/>
    </xf>
    <xf numFmtId="49" fontId="25" fillId="0" borderId="53" xfId="7" applyNumberFormat="1" applyFont="1" applyFill="1" applyBorder="1" applyAlignment="1">
      <alignment horizontal="center" vertical="center" wrapText="1"/>
    </xf>
    <xf numFmtId="0" fontId="24" fillId="7" borderId="15" xfId="7" applyFont="1" applyFill="1" applyBorder="1" applyAlignment="1">
      <alignment horizontal="center" vertical="center" wrapText="1"/>
    </xf>
    <xf numFmtId="0" fontId="11" fillId="7" borderId="70" xfId="123" applyFont="1" applyFill="1" applyBorder="1" applyAlignment="1">
      <alignment horizontal="center" vertical="center"/>
    </xf>
    <xf numFmtId="0" fontId="11" fillId="7" borderId="70" xfId="7" applyFont="1" applyFill="1" applyBorder="1" applyAlignment="1">
      <alignment horizontal="center" vertical="center"/>
    </xf>
    <xf numFmtId="182" fontId="25" fillId="0" borderId="53" xfId="7" applyNumberFormat="1" applyFont="1" applyFill="1" applyBorder="1" applyAlignment="1">
      <alignment horizontal="center" vertical="center" wrapText="1"/>
    </xf>
    <xf numFmtId="40" fontId="24" fillId="4" borderId="15" xfId="7" applyNumberFormat="1" applyFont="1" applyFill="1" applyBorder="1" applyAlignment="1">
      <alignment horizontal="center" vertical="center" wrapText="1"/>
    </xf>
    <xf numFmtId="40" fontId="24" fillId="7" borderId="51" xfId="7" applyNumberFormat="1" applyFont="1" applyFill="1" applyBorder="1" applyAlignment="1">
      <alignment horizontal="center" vertical="center" wrapText="1"/>
    </xf>
    <xf numFmtId="10" fontId="8" fillId="0" borderId="61" xfId="7" applyNumberFormat="1" applyFont="1" applyFill="1" applyBorder="1" applyAlignment="1">
      <alignment horizontal="center"/>
    </xf>
    <xf numFmtId="10" fontId="8" fillId="0" borderId="35" xfId="7" applyNumberFormat="1" applyFont="1" applyFill="1" applyBorder="1" applyAlignment="1">
      <alignment horizontal="center"/>
    </xf>
    <xf numFmtId="0" fontId="16" fillId="0" borderId="27" xfId="7" applyFont="1" applyFill="1" applyBorder="1" applyAlignment="1">
      <alignment horizontal="center" wrapText="1"/>
    </xf>
    <xf numFmtId="0" fontId="16" fillId="0" borderId="0" xfId="7" applyFont="1" applyFill="1" applyBorder="1" applyAlignment="1">
      <alignment horizontal="center" wrapText="1"/>
    </xf>
    <xf numFmtId="0" fontId="16" fillId="0" borderId="24" xfId="7" applyFont="1" applyFill="1" applyBorder="1" applyAlignment="1">
      <alignment horizontal="center" wrapText="1"/>
    </xf>
    <xf numFmtId="0" fontId="14" fillId="0" borderId="83" xfId="7" applyFont="1" applyFill="1" applyBorder="1" applyAlignment="1">
      <alignment horizontal="center" vertical="center"/>
    </xf>
    <xf numFmtId="0" fontId="14" fillId="0" borderId="99" xfId="7" applyFont="1" applyFill="1" applyBorder="1" applyAlignment="1">
      <alignment horizontal="center" vertical="center"/>
    </xf>
    <xf numFmtId="0" fontId="14" fillId="0" borderId="84" xfId="7" applyFont="1" applyFill="1" applyBorder="1" applyAlignment="1">
      <alignment horizontal="center" vertical="center"/>
    </xf>
    <xf numFmtId="10" fontId="8" fillId="0" borderId="50" xfId="7" applyNumberFormat="1" applyFont="1" applyFill="1" applyBorder="1" applyAlignment="1">
      <alignment horizontal="center"/>
    </xf>
    <xf numFmtId="0" fontId="15" fillId="0" borderId="27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center"/>
    </xf>
    <xf numFmtId="0" fontId="15" fillId="0" borderId="24" xfId="7" applyFont="1" applyFill="1" applyBorder="1" applyAlignment="1">
      <alignment horizontal="center"/>
    </xf>
    <xf numFmtId="0" fontId="13" fillId="0" borderId="27" xfId="7" applyFont="1" applyFill="1" applyBorder="1" applyAlignment="1">
      <alignment horizontal="center" vertical="center" wrapText="1"/>
    </xf>
    <xf numFmtId="0" fontId="13" fillId="0" borderId="0" xfId="7" applyFont="1" applyFill="1" applyBorder="1" applyAlignment="1">
      <alignment horizontal="center" vertical="center" wrapText="1"/>
    </xf>
    <xf numFmtId="0" fontId="13" fillId="0" borderId="24" xfId="7" applyFont="1" applyFill="1" applyBorder="1" applyAlignment="1">
      <alignment horizontal="center" vertical="center" wrapText="1"/>
    </xf>
    <xf numFmtId="0" fontId="8" fillId="0" borderId="100" xfId="7" applyFont="1" applyFill="1" applyBorder="1" applyAlignment="1">
      <alignment horizontal="center" vertical="center"/>
    </xf>
    <xf numFmtId="0" fontId="8" fillId="0" borderId="101" xfId="7" applyFont="1" applyFill="1" applyBorder="1" applyAlignment="1">
      <alignment horizontal="center" vertical="center"/>
    </xf>
    <xf numFmtId="0" fontId="8" fillId="0" borderId="32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85" xfId="7" applyFont="1" applyFill="1" applyBorder="1" applyAlignment="1">
      <alignment horizontal="center" vertical="center"/>
    </xf>
    <xf numFmtId="0" fontId="8" fillId="0" borderId="59" xfId="7" applyFont="1" applyFill="1" applyBorder="1" applyAlignment="1">
      <alignment horizontal="center" vertical="center"/>
    </xf>
    <xf numFmtId="0" fontId="14" fillId="0" borderId="88" xfId="7" applyFont="1" applyFill="1" applyBorder="1" applyAlignment="1">
      <alignment horizontal="center"/>
    </xf>
    <xf numFmtId="10" fontId="14" fillId="0" borderId="102" xfId="7" applyNumberFormat="1" applyFont="1" applyFill="1" applyBorder="1" applyAlignment="1">
      <alignment horizontal="center"/>
    </xf>
    <xf numFmtId="10" fontId="14" fillId="0" borderId="103" xfId="7" applyNumberFormat="1" applyFont="1" applyFill="1" applyBorder="1" applyAlignment="1">
      <alignment horizontal="center"/>
    </xf>
    <xf numFmtId="0" fontId="16" fillId="0" borderId="27" xfId="7" applyFont="1" applyFill="1" applyBorder="1" applyAlignment="1">
      <alignment horizontal="center"/>
    </xf>
    <xf numFmtId="0" fontId="16" fillId="0" borderId="0" xfId="7" applyFont="1" applyFill="1" applyBorder="1" applyAlignment="1">
      <alignment horizontal="center"/>
    </xf>
    <xf numFmtId="0" fontId="16" fillId="0" borderId="24" xfId="7" applyFont="1" applyFill="1" applyBorder="1" applyAlignment="1">
      <alignment horizontal="center"/>
    </xf>
    <xf numFmtId="0" fontId="29" fillId="0" borderId="35" xfId="17" applyFill="1" applyBorder="1"/>
    <xf numFmtId="0" fontId="29" fillId="0" borderId="50" xfId="17" applyFill="1" applyBorder="1"/>
    <xf numFmtId="0" fontId="14" fillId="0" borderId="85" xfId="7" applyFont="1" applyFill="1" applyBorder="1" applyAlignment="1">
      <alignment horizontal="center"/>
    </xf>
    <xf numFmtId="0" fontId="14" fillId="0" borderId="86" xfId="7" applyFont="1" applyFill="1" applyBorder="1" applyAlignment="1">
      <alignment horizontal="center"/>
    </xf>
    <xf numFmtId="0" fontId="14" fillId="0" borderId="60" xfId="7" applyFont="1" applyFill="1" applyBorder="1" applyAlignment="1">
      <alignment horizontal="center"/>
    </xf>
    <xf numFmtId="0" fontId="14" fillId="0" borderId="104" xfId="7" applyFont="1" applyFill="1" applyBorder="1" applyAlignment="1">
      <alignment horizontal="center"/>
    </xf>
    <xf numFmtId="0" fontId="14" fillId="0" borderId="51" xfId="7" applyFont="1" applyFill="1" applyBorder="1" applyAlignment="1">
      <alignment horizontal="center"/>
    </xf>
    <xf numFmtId="0" fontId="14" fillId="0" borderId="52" xfId="7" applyFont="1" applyFill="1" applyBorder="1" applyAlignment="1">
      <alignment horizontal="center"/>
    </xf>
    <xf numFmtId="0" fontId="12" fillId="0" borderId="13" xfId="7" applyFont="1" applyFill="1" applyBorder="1" applyAlignment="1">
      <alignment horizontal="center"/>
    </xf>
    <xf numFmtId="0" fontId="12" fillId="0" borderId="109" xfId="7" applyFont="1" applyFill="1" applyBorder="1" applyAlignment="1">
      <alignment horizontal="center"/>
    </xf>
    <xf numFmtId="0" fontId="12" fillId="0" borderId="110" xfId="7" applyFont="1" applyFill="1" applyBorder="1" applyAlignment="1">
      <alignment horizontal="left" vertical="center"/>
    </xf>
    <xf numFmtId="0" fontId="12" fillId="0" borderId="65" xfId="7" applyFont="1" applyFill="1" applyBorder="1" applyAlignment="1">
      <alignment horizontal="left" vertical="center"/>
    </xf>
    <xf numFmtId="0" fontId="12" fillId="0" borderId="111" xfId="7" applyFont="1" applyFill="1" applyBorder="1" applyAlignment="1">
      <alignment horizontal="left" vertical="center"/>
    </xf>
    <xf numFmtId="0" fontId="12" fillId="0" borderId="112" xfId="7" applyFont="1" applyFill="1" applyBorder="1" applyAlignment="1">
      <alignment horizontal="left" vertical="center"/>
    </xf>
    <xf numFmtId="169" fontId="31" fillId="0" borderId="65" xfId="7" applyNumberFormat="1" applyFont="1" applyFill="1" applyBorder="1" applyAlignment="1">
      <alignment horizontal="center"/>
    </xf>
    <xf numFmtId="169" fontId="31" fillId="0" borderId="66" xfId="7" applyNumberFormat="1" applyFont="1" applyFill="1" applyBorder="1" applyAlignment="1">
      <alignment horizontal="center"/>
    </xf>
    <xf numFmtId="0" fontId="30" fillId="0" borderId="26" xfId="7" applyFont="1" applyFill="1" applyBorder="1" applyAlignment="1">
      <alignment horizontal="center" vertical="center"/>
    </xf>
    <xf numFmtId="0" fontId="30" fillId="0" borderId="8" xfId="7" applyFont="1" applyFill="1" applyBorder="1" applyAlignment="1">
      <alignment horizontal="center" vertical="center"/>
    </xf>
    <xf numFmtId="0" fontId="30" fillId="0" borderId="105" xfId="7" applyFont="1" applyFill="1" applyBorder="1" applyAlignment="1">
      <alignment horizontal="center" vertical="center"/>
    </xf>
    <xf numFmtId="0" fontId="30" fillId="0" borderId="27" xfId="7" applyFont="1" applyFill="1" applyBorder="1" applyAlignment="1">
      <alignment horizontal="center" vertical="center"/>
    </xf>
    <xf numFmtId="0" fontId="30" fillId="0" borderId="0" xfId="7" applyFont="1" applyFill="1" applyBorder="1" applyAlignment="1">
      <alignment horizontal="center" vertical="center"/>
    </xf>
    <xf numFmtId="0" fontId="30" fillId="0" borderId="30" xfId="7" applyFont="1" applyFill="1" applyBorder="1" applyAlignment="1">
      <alignment horizontal="center" vertical="center"/>
    </xf>
    <xf numFmtId="0" fontId="30" fillId="0" borderId="28" xfId="7" applyFont="1" applyFill="1" applyBorder="1" applyAlignment="1">
      <alignment horizontal="center" vertical="center"/>
    </xf>
    <xf numFmtId="0" fontId="30" fillId="0" borderId="15" xfId="7" applyFont="1" applyFill="1" applyBorder="1" applyAlignment="1">
      <alignment horizontal="center" vertical="center"/>
    </xf>
    <xf numFmtId="0" fontId="30" fillId="0" borderId="106" xfId="7" applyFont="1" applyFill="1" applyBorder="1" applyAlignment="1">
      <alignment horizontal="center" vertical="center"/>
    </xf>
    <xf numFmtId="0" fontId="4" fillId="0" borderId="8" xfId="124" applyFont="1" applyFill="1" applyBorder="1" applyAlignment="1">
      <alignment horizontal="center" vertical="center"/>
    </xf>
    <xf numFmtId="0" fontId="12" fillId="0" borderId="26" xfId="7" applyFont="1" applyFill="1" applyBorder="1" applyAlignment="1">
      <alignment horizontal="center"/>
    </xf>
    <xf numFmtId="0" fontId="12" fillId="0" borderId="8" xfId="7" applyFont="1" applyFill="1" applyBorder="1" applyAlignment="1">
      <alignment horizontal="center"/>
    </xf>
    <xf numFmtId="0" fontId="12" fillId="0" borderId="10" xfId="7" applyFont="1" applyFill="1" applyBorder="1" applyAlignment="1">
      <alignment horizontal="center"/>
    </xf>
    <xf numFmtId="0" fontId="12" fillId="0" borderId="27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/>
    </xf>
    <xf numFmtId="0" fontId="12" fillId="0" borderId="107" xfId="7" applyFont="1" applyFill="1" applyBorder="1" applyAlignment="1">
      <alignment horizontal="center"/>
    </xf>
    <xf numFmtId="0" fontId="12" fillId="0" borderId="42" xfId="7" applyFont="1" applyFill="1" applyBorder="1" applyAlignment="1">
      <alignment horizontal="center"/>
    </xf>
    <xf numFmtId="0" fontId="12" fillId="0" borderId="19" xfId="7" applyFont="1" applyFill="1" applyBorder="1" applyAlignment="1">
      <alignment horizontal="center"/>
    </xf>
    <xf numFmtId="0" fontId="12" fillId="0" borderId="108" xfId="7" applyFont="1" applyFill="1" applyBorder="1" applyAlignment="1">
      <alignment horizontal="center"/>
    </xf>
    <xf numFmtId="49" fontId="12" fillId="0" borderId="11" xfId="7" applyNumberFormat="1" applyFont="1" applyFill="1" applyBorder="1" applyAlignment="1">
      <alignment horizontal="center"/>
    </xf>
    <xf numFmtId="49" fontId="12" fillId="0" borderId="57" xfId="7" applyNumberFormat="1" applyFont="1" applyFill="1" applyBorder="1" applyAlignment="1">
      <alignment horizontal="center"/>
    </xf>
    <xf numFmtId="0" fontId="13" fillId="0" borderId="32" xfId="7" applyFont="1" applyFill="1" applyBorder="1" applyAlignment="1">
      <alignment horizontal="center" vertical="center" wrapText="1"/>
    </xf>
    <xf numFmtId="0" fontId="13" fillId="0" borderId="107" xfId="7" applyFont="1" applyFill="1" applyBorder="1" applyAlignment="1">
      <alignment horizontal="center" vertical="center" wrapText="1"/>
    </xf>
    <xf numFmtId="0" fontId="13" fillId="0" borderId="33" xfId="7" applyFont="1" applyFill="1" applyBorder="1" applyAlignment="1">
      <alignment horizontal="center" vertical="center" wrapText="1"/>
    </xf>
    <xf numFmtId="0" fontId="13" fillId="0" borderId="19" xfId="7" applyFont="1" applyFill="1" applyBorder="1" applyAlignment="1">
      <alignment horizontal="center" vertical="center" wrapText="1"/>
    </xf>
    <xf numFmtId="0" fontId="13" fillId="0" borderId="108" xfId="7" applyFont="1" applyFill="1" applyBorder="1" applyAlignment="1">
      <alignment horizontal="center" vertical="center" wrapText="1"/>
    </xf>
    <xf numFmtId="169" fontId="12" fillId="0" borderId="13" xfId="7" applyNumberFormat="1" applyFont="1" applyFill="1" applyBorder="1" applyAlignment="1">
      <alignment horizontal="center"/>
    </xf>
    <xf numFmtId="169" fontId="12" fillId="0" borderId="109" xfId="7" applyNumberFormat="1" applyFont="1" applyFill="1" applyBorder="1" applyAlignment="1">
      <alignment horizontal="center"/>
    </xf>
    <xf numFmtId="0" fontId="20" fillId="0" borderId="27" xfId="124" applyFont="1" applyFill="1" applyBorder="1" applyAlignment="1">
      <alignment horizontal="center" vertical="center"/>
    </xf>
    <xf numFmtId="0" fontId="20" fillId="0" borderId="0" xfId="124" applyFont="1" applyFill="1" applyBorder="1" applyAlignment="1">
      <alignment horizontal="center" vertical="center"/>
    </xf>
    <xf numFmtId="0" fontId="20" fillId="0" borderId="24" xfId="124" applyFont="1" applyFill="1" applyBorder="1" applyAlignment="1">
      <alignment horizontal="center" vertical="center"/>
    </xf>
    <xf numFmtId="0" fontId="21" fillId="7" borderId="47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center" vertical="center" wrapText="1"/>
    </xf>
    <xf numFmtId="0" fontId="20" fillId="0" borderId="34" xfId="124" applyFont="1" applyFill="1" applyBorder="1" applyAlignment="1">
      <alignment horizontal="center"/>
    </xf>
    <xf numFmtId="0" fontId="20" fillId="0" borderId="50" xfId="124" applyFont="1" applyFill="1" applyBorder="1" applyAlignment="1">
      <alignment horizontal="center"/>
    </xf>
    <xf numFmtId="0" fontId="21" fillId="0" borderId="27" xfId="124" applyFont="1" applyFill="1" applyBorder="1" applyAlignment="1">
      <alignment horizontal="center"/>
    </xf>
    <xf numFmtId="0" fontId="21" fillId="0" borderId="0" xfId="124" applyFont="1" applyFill="1" applyBorder="1" applyAlignment="1">
      <alignment horizontal="center"/>
    </xf>
    <xf numFmtId="0" fontId="21" fillId="0" borderId="24" xfId="124" applyFont="1" applyFill="1" applyBorder="1" applyAlignment="1">
      <alignment horizontal="center"/>
    </xf>
    <xf numFmtId="0" fontId="21" fillId="7" borderId="4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8" xfId="124" applyFont="1" applyFill="1" applyBorder="1" applyAlignment="1">
      <alignment horizontal="center"/>
    </xf>
    <xf numFmtId="0" fontId="20" fillId="0" borderId="18" xfId="124" applyFont="1" applyFill="1" applyBorder="1" applyAlignment="1">
      <alignment horizontal="center"/>
    </xf>
    <xf numFmtId="0" fontId="21" fillId="0" borderId="27" xfId="124" applyFont="1" applyFill="1" applyBorder="1" applyAlignment="1">
      <alignment horizontal="center" vertical="center"/>
    </xf>
    <xf numFmtId="0" fontId="21" fillId="0" borderId="0" xfId="124" applyFont="1" applyFill="1" applyBorder="1" applyAlignment="1">
      <alignment horizontal="center" vertical="center"/>
    </xf>
    <xf numFmtId="0" fontId="21" fillId="0" borderId="24" xfId="124" applyFont="1" applyFill="1" applyBorder="1" applyAlignment="1">
      <alignment horizontal="center" vertical="center"/>
    </xf>
    <xf numFmtId="0" fontId="7" fillId="0" borderId="38" xfId="121" applyFont="1" applyFill="1" applyBorder="1" applyAlignment="1" applyProtection="1">
      <alignment horizontal="left" vertical="center"/>
      <protection locked="0"/>
    </xf>
    <xf numFmtId="0" fontId="7" fillId="0" borderId="116" xfId="121" applyFont="1" applyFill="1" applyBorder="1" applyAlignment="1" applyProtection="1">
      <alignment horizontal="left" vertical="center"/>
      <protection locked="0"/>
    </xf>
    <xf numFmtId="0" fontId="7" fillId="0" borderId="40" xfId="121" applyFont="1" applyFill="1" applyBorder="1" applyAlignment="1" applyProtection="1">
      <alignment horizontal="left" vertical="center"/>
      <protection locked="0"/>
    </xf>
    <xf numFmtId="0" fontId="7" fillId="0" borderId="90" xfId="121" applyFont="1" applyFill="1" applyBorder="1" applyAlignment="1" applyProtection="1">
      <alignment horizontal="left" vertical="center"/>
      <protection locked="0"/>
    </xf>
    <xf numFmtId="0" fontId="9" fillId="0" borderId="26" xfId="121" applyFont="1" applyFill="1" applyBorder="1" applyAlignment="1">
      <alignment horizontal="center"/>
    </xf>
    <xf numFmtId="0" fontId="9" fillId="0" borderId="8" xfId="121" applyFont="1" applyFill="1" applyBorder="1" applyAlignment="1">
      <alignment horizontal="center"/>
    </xf>
    <xf numFmtId="0" fontId="9" fillId="0" borderId="18" xfId="121" applyFont="1" applyFill="1" applyBorder="1" applyAlignment="1">
      <alignment horizontal="center"/>
    </xf>
    <xf numFmtId="0" fontId="19" fillId="0" borderId="27" xfId="121" applyFont="1" applyFill="1" applyBorder="1" applyAlignment="1">
      <alignment horizontal="center"/>
    </xf>
    <xf numFmtId="0" fontId="19" fillId="0" borderId="0" xfId="121" applyFont="1" applyFill="1" applyBorder="1" applyAlignment="1">
      <alignment horizontal="center"/>
    </xf>
    <xf numFmtId="0" fontId="19" fillId="0" borderId="24" xfId="121" applyFont="1" applyFill="1" applyBorder="1" applyAlignment="1">
      <alignment horizontal="center"/>
    </xf>
    <xf numFmtId="0" fontId="6" fillId="0" borderId="27" xfId="121" applyFont="1" applyFill="1" applyBorder="1" applyAlignment="1">
      <alignment horizontal="center"/>
    </xf>
    <xf numFmtId="0" fontId="6" fillId="0" borderId="0" xfId="121" applyFont="1" applyFill="1" applyBorder="1" applyAlignment="1">
      <alignment horizontal="center"/>
    </xf>
    <xf numFmtId="0" fontId="6" fillId="0" borderId="24" xfId="121" applyFont="1" applyFill="1" applyBorder="1" applyAlignment="1">
      <alignment horizontal="center"/>
    </xf>
    <xf numFmtId="0" fontId="10" fillId="0" borderId="27" xfId="121" applyFont="1" applyFill="1" applyBorder="1" applyAlignment="1">
      <alignment horizontal="center"/>
    </xf>
    <xf numFmtId="0" fontId="10" fillId="0" borderId="0" xfId="121" applyFont="1" applyFill="1" applyBorder="1" applyAlignment="1">
      <alignment horizontal="center"/>
    </xf>
    <xf numFmtId="0" fontId="10" fillId="0" borderId="24" xfId="121" applyFont="1" applyFill="1" applyBorder="1" applyAlignment="1">
      <alignment horizontal="center"/>
    </xf>
    <xf numFmtId="0" fontId="7" fillId="0" borderId="117" xfId="121" applyFont="1" applyFill="1" applyBorder="1" applyAlignment="1" applyProtection="1">
      <alignment horizontal="center" vertical="center"/>
      <protection locked="0"/>
    </xf>
    <xf numFmtId="0" fontId="7" fillId="0" borderId="101" xfId="121" applyFont="1" applyFill="1" applyBorder="1" applyAlignment="1" applyProtection="1">
      <alignment horizontal="center" vertical="center"/>
      <protection locked="0"/>
    </xf>
    <xf numFmtId="0" fontId="7" fillId="0" borderId="118" xfId="121" applyFont="1" applyFill="1" applyBorder="1" applyAlignment="1" applyProtection="1">
      <alignment horizontal="center" vertical="center"/>
      <protection locked="0"/>
    </xf>
    <xf numFmtId="168" fontId="6" fillId="0" borderId="93" xfId="121" applyNumberFormat="1" applyFont="1" applyFill="1" applyBorder="1" applyAlignment="1" applyProtection="1">
      <alignment horizontal="center" vertical="center"/>
      <protection locked="0"/>
    </xf>
    <xf numFmtId="168" fontId="6" fillId="0" borderId="113" xfId="121" applyNumberFormat="1" applyFont="1" applyFill="1" applyBorder="1" applyAlignment="1" applyProtection="1">
      <alignment horizontal="center" vertical="center"/>
      <protection locked="0"/>
    </xf>
    <xf numFmtId="168" fontId="28" fillId="0" borderId="114" xfId="121" applyNumberFormat="1" applyFont="1" applyFill="1" applyBorder="1" applyAlignment="1" applyProtection="1">
      <alignment horizontal="center" vertical="center"/>
      <protection locked="0"/>
    </xf>
    <xf numFmtId="168" fontId="28" fillId="0" borderId="115" xfId="121" applyNumberFormat="1" applyFont="1" applyFill="1" applyBorder="1" applyAlignment="1" applyProtection="1">
      <alignment horizontal="center" vertical="center"/>
      <protection locked="0"/>
    </xf>
    <xf numFmtId="168" fontId="6" fillId="0" borderId="3" xfId="121" applyNumberFormat="1" applyFont="1" applyFill="1" applyBorder="1" applyAlignment="1" applyProtection="1">
      <alignment horizontal="center" vertical="center"/>
      <protection locked="0"/>
    </xf>
    <xf numFmtId="0" fontId="28" fillId="0" borderId="119" xfId="121" applyFont="1" applyBorder="1" applyAlignment="1">
      <alignment horizontal="center" vertical="center"/>
    </xf>
    <xf numFmtId="0" fontId="28" fillId="0" borderId="120" xfId="121" applyFont="1" applyBorder="1" applyAlignment="1">
      <alignment horizontal="center" vertical="center"/>
    </xf>
    <xf numFmtId="168" fontId="6" fillId="0" borderId="41" xfId="121" applyNumberFormat="1" applyFont="1" applyFill="1" applyBorder="1" applyAlignment="1" applyProtection="1">
      <alignment horizontal="center" vertical="center"/>
      <protection locked="0"/>
    </xf>
    <xf numFmtId="0" fontId="7" fillId="0" borderId="40" xfId="121" applyFont="1" applyFill="1" applyBorder="1" applyAlignment="1" applyProtection="1">
      <alignment horizontal="left" vertical="center" wrapText="1"/>
      <protection locked="0"/>
    </xf>
    <xf numFmtId="0" fontId="7" fillId="0" borderId="90" xfId="121" applyFont="1" applyFill="1" applyBorder="1" applyAlignment="1" applyProtection="1">
      <alignment horizontal="left" vertical="center" wrapText="1"/>
      <protection locked="0"/>
    </xf>
    <xf numFmtId="0" fontId="23" fillId="0" borderId="104" xfId="7" applyFont="1" applyFill="1" applyBorder="1" applyAlignment="1">
      <alignment horizontal="center" vertical="center"/>
    </xf>
    <xf numFmtId="0" fontId="23" fillId="0" borderId="51" xfId="7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center" vertical="center"/>
    </xf>
    <xf numFmtId="0" fontId="11" fillId="8" borderId="104" xfId="7" applyFont="1" applyFill="1" applyBorder="1" applyAlignment="1">
      <alignment horizontal="center" vertical="center"/>
    </xf>
    <xf numFmtId="0" fontId="11" fillId="8" borderId="51" xfId="7" applyFont="1" applyFill="1" applyBorder="1" applyAlignment="1">
      <alignment horizontal="center" vertical="center"/>
    </xf>
    <xf numFmtId="0" fontId="11" fillId="8" borderId="51" xfId="7" applyFont="1" applyFill="1" applyBorder="1" applyAlignment="1">
      <alignment horizontal="center" vertical="center" wrapText="1"/>
    </xf>
    <xf numFmtId="0" fontId="11" fillId="8" borderId="52" xfId="7" applyFont="1" applyFill="1" applyBorder="1" applyAlignment="1">
      <alignment horizontal="center" vertical="center" wrapText="1"/>
    </xf>
    <xf numFmtId="0" fontId="11" fillId="0" borderId="121" xfId="7" applyFont="1" applyFill="1" applyBorder="1" applyAlignment="1">
      <alignment horizontal="center" vertical="center"/>
    </xf>
    <xf numFmtId="0" fontId="11" fillId="0" borderId="11" xfId="7" applyFont="1" applyFill="1" applyBorder="1" applyAlignment="1">
      <alignment horizontal="center" vertical="center"/>
    </xf>
    <xf numFmtId="0" fontId="3" fillId="0" borderId="11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11" fillId="0" borderId="28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0" fontId="11" fillId="7" borderId="26" xfId="123" applyFont="1" applyFill="1" applyBorder="1" applyAlignment="1">
      <alignment horizontal="center" vertical="center"/>
    </xf>
    <xf numFmtId="0" fontId="11" fillId="7" borderId="8" xfId="123" applyFont="1" applyFill="1" applyBorder="1" applyAlignment="1">
      <alignment horizontal="center" vertical="center"/>
    </xf>
    <xf numFmtId="0" fontId="11" fillId="7" borderId="18" xfId="123" applyFont="1" applyFill="1" applyBorder="1" applyAlignment="1">
      <alignment horizontal="center" vertical="center"/>
    </xf>
    <xf numFmtId="0" fontId="11" fillId="0" borderId="47" xfId="7" applyFont="1" applyFill="1" applyBorder="1" applyAlignment="1">
      <alignment horizontal="center" vertical="center" wrapText="1"/>
    </xf>
    <xf numFmtId="0" fontId="11" fillId="0" borderId="46" xfId="7" applyFont="1" applyFill="1" applyBorder="1" applyAlignment="1">
      <alignment horizontal="center" vertical="center" wrapText="1"/>
    </xf>
    <xf numFmtId="0" fontId="11" fillId="0" borderId="100" xfId="7" applyFont="1" applyFill="1" applyBorder="1" applyAlignment="1">
      <alignment horizontal="center" vertical="center" wrapText="1"/>
    </xf>
    <xf numFmtId="0" fontId="11" fillId="0" borderId="101" xfId="7" applyFont="1" applyFill="1" applyBorder="1" applyAlignment="1">
      <alignment horizontal="center" vertical="center" wrapText="1"/>
    </xf>
    <xf numFmtId="0" fontId="11" fillId="0" borderId="122" xfId="7" applyFont="1" applyFill="1" applyBorder="1" applyAlignment="1">
      <alignment horizontal="center" vertical="center" wrapText="1"/>
    </xf>
    <xf numFmtId="0" fontId="11" fillId="0" borderId="85" xfId="7" applyFont="1" applyFill="1" applyBorder="1" applyAlignment="1">
      <alignment horizontal="center" vertical="center" wrapText="1"/>
    </xf>
    <xf numFmtId="0" fontId="11" fillId="0" borderId="59" xfId="7" applyFont="1" applyFill="1" applyBorder="1" applyAlignment="1">
      <alignment horizontal="center" vertical="center" wrapText="1"/>
    </xf>
    <xf numFmtId="0" fontId="11" fillId="0" borderId="86" xfId="7" applyFont="1" applyFill="1" applyBorder="1" applyAlignment="1">
      <alignment horizontal="center" vertical="center" wrapText="1"/>
    </xf>
    <xf numFmtId="0" fontId="11" fillId="0" borderId="61" xfId="7" applyFont="1" applyFill="1" applyBorder="1" applyAlignment="1">
      <alignment horizontal="center" vertical="center" wrapText="1"/>
    </xf>
    <xf numFmtId="0" fontId="11" fillId="0" borderId="34" xfId="7" applyFont="1" applyFill="1" applyBorder="1" applyAlignment="1">
      <alignment horizontal="center" vertical="center" wrapText="1"/>
    </xf>
    <xf numFmtId="0" fontId="11" fillId="0" borderId="35" xfId="7" applyFont="1" applyFill="1" applyBorder="1" applyAlignment="1">
      <alignment horizontal="center" vertical="center" wrapText="1"/>
    </xf>
    <xf numFmtId="0" fontId="11" fillId="7" borderId="123" xfId="123" applyFont="1" applyFill="1" applyBorder="1" applyAlignment="1">
      <alignment horizontal="center" vertical="center"/>
    </xf>
    <xf numFmtId="0" fontId="11" fillId="7" borderId="31" xfId="123" applyFont="1" applyFill="1" applyBorder="1" applyAlignment="1">
      <alignment horizontal="center" vertical="center"/>
    </xf>
    <xf numFmtId="0" fontId="11" fillId="7" borderId="31" xfId="7" applyFont="1" applyFill="1" applyBorder="1" applyAlignment="1">
      <alignment horizontal="center" vertical="center"/>
    </xf>
    <xf numFmtId="0" fontId="25" fillId="0" borderId="124" xfId="7" applyNumberFormat="1" applyFont="1" applyFill="1" applyBorder="1" applyAlignment="1">
      <alignment horizontal="center" vertical="center" wrapText="1"/>
    </xf>
    <xf numFmtId="49" fontId="25" fillId="0" borderId="53" xfId="7" applyNumberFormat="1" applyFont="1" applyFill="1" applyBorder="1" applyAlignment="1">
      <alignment horizontal="center" vertical="center" wrapText="1"/>
    </xf>
    <xf numFmtId="0" fontId="25" fillId="0" borderId="53" xfId="7" applyFont="1" applyFill="1" applyBorder="1" applyAlignment="1">
      <alignment horizontal="justify" vertical="center"/>
    </xf>
    <xf numFmtId="0" fontId="24" fillId="7" borderId="125" xfId="7" applyFont="1" applyFill="1" applyBorder="1" applyAlignment="1">
      <alignment horizontal="center" vertical="center" wrapText="1"/>
    </xf>
    <xf numFmtId="0" fontId="24" fillId="7" borderId="77" xfId="7" applyFont="1" applyFill="1" applyBorder="1" applyAlignment="1">
      <alignment horizontal="center" vertical="center" wrapText="1"/>
    </xf>
    <xf numFmtId="0" fontId="24" fillId="7" borderId="77" xfId="7" applyFont="1" applyFill="1" applyBorder="1" applyAlignment="1">
      <alignment horizontal="center" vertical="center"/>
    </xf>
    <xf numFmtId="0" fontId="11" fillId="7" borderId="126" xfId="123" applyFont="1" applyFill="1" applyBorder="1" applyAlignment="1">
      <alignment horizontal="center" vertical="center"/>
    </xf>
    <xf numFmtId="0" fontId="11" fillId="7" borderId="97" xfId="123" applyFont="1" applyFill="1" applyBorder="1" applyAlignment="1">
      <alignment horizontal="center" vertical="center"/>
    </xf>
    <xf numFmtId="0" fontId="11" fillId="7" borderId="97" xfId="7" applyFont="1" applyFill="1" applyBorder="1" applyAlignment="1">
      <alignment horizontal="center" vertical="center"/>
    </xf>
    <xf numFmtId="0" fontId="24" fillId="7" borderId="127" xfId="7" applyFont="1" applyFill="1" applyBorder="1" applyAlignment="1">
      <alignment horizontal="center" vertical="center" wrapText="1"/>
    </xf>
    <xf numFmtId="0" fontId="24" fillId="7" borderId="80" xfId="7" applyFont="1" applyFill="1" applyBorder="1" applyAlignment="1">
      <alignment horizontal="center" vertical="center" wrapText="1"/>
    </xf>
    <xf numFmtId="0" fontId="24" fillId="7" borderId="80" xfId="7" applyFont="1" applyFill="1" applyBorder="1" applyAlignment="1">
      <alignment horizontal="center" vertical="center"/>
    </xf>
    <xf numFmtId="0" fontId="11" fillId="7" borderId="124" xfId="123" applyFont="1" applyFill="1" applyBorder="1" applyAlignment="1">
      <alignment horizontal="center" vertical="center"/>
    </xf>
    <xf numFmtId="0" fontId="11" fillId="7" borderId="53" xfId="123" applyFont="1" applyFill="1" applyBorder="1" applyAlignment="1">
      <alignment horizontal="center" vertical="center"/>
    </xf>
    <xf numFmtId="0" fontId="11" fillId="7" borderId="53" xfId="7" applyFont="1" applyFill="1" applyBorder="1" applyAlignment="1">
      <alignment horizontal="center" vertical="center"/>
    </xf>
    <xf numFmtId="0" fontId="11" fillId="0" borderId="104" xfId="7" applyFont="1" applyFill="1" applyBorder="1" applyAlignment="1">
      <alignment horizontal="left" wrapText="1"/>
    </xf>
    <xf numFmtId="0" fontId="11" fillId="0" borderId="51" xfId="7" applyFont="1" applyFill="1" applyBorder="1" applyAlignment="1">
      <alignment horizontal="left" wrapText="1"/>
    </xf>
    <xf numFmtId="0" fontId="11" fillId="0" borderId="52" xfId="7" applyFont="1" applyFill="1" applyBorder="1" applyAlignment="1">
      <alignment horizontal="left" wrapText="1"/>
    </xf>
    <xf numFmtId="0" fontId="24" fillId="7" borderId="104" xfId="7" applyFont="1" applyFill="1" applyBorder="1" applyAlignment="1">
      <alignment horizontal="center" vertical="center" wrapText="1"/>
    </xf>
    <xf numFmtId="0" fontId="24" fillId="7" borderId="51" xfId="7" applyFont="1" applyFill="1" applyBorder="1" applyAlignment="1">
      <alignment horizontal="center" vertical="center" wrapText="1"/>
    </xf>
    <xf numFmtId="0" fontId="24" fillId="7" borderId="51" xfId="7" applyFont="1" applyFill="1" applyBorder="1" applyAlignment="1">
      <alignment horizontal="center" vertical="center"/>
    </xf>
    <xf numFmtId="0" fontId="24" fillId="0" borderId="100" xfId="7" applyFont="1" applyFill="1" applyBorder="1" applyAlignment="1">
      <alignment horizontal="center" vertical="center" wrapText="1"/>
    </xf>
    <xf numFmtId="0" fontId="24" fillId="0" borderId="101" xfId="7" applyFont="1" applyFill="1" applyBorder="1" applyAlignment="1">
      <alignment horizontal="center" vertical="center" wrapText="1"/>
    </xf>
    <xf numFmtId="0" fontId="24" fillId="0" borderId="122" xfId="7" applyFont="1" applyFill="1" applyBorder="1" applyAlignment="1">
      <alignment horizontal="center" vertical="center" wrapText="1"/>
    </xf>
    <xf numFmtId="0" fontId="24" fillId="0" borderId="85" xfId="7" applyFont="1" applyFill="1" applyBorder="1" applyAlignment="1">
      <alignment horizontal="center" vertical="center" wrapText="1"/>
    </xf>
    <xf numFmtId="0" fontId="24" fillId="0" borderId="59" xfId="7" applyFont="1" applyFill="1" applyBorder="1" applyAlignment="1">
      <alignment horizontal="center" vertical="center" wrapText="1"/>
    </xf>
    <xf numFmtId="0" fontId="24" fillId="0" borderId="86" xfId="7" applyFont="1" applyFill="1" applyBorder="1" applyAlignment="1">
      <alignment horizontal="center" vertical="center" wrapText="1"/>
    </xf>
    <xf numFmtId="0" fontId="24" fillId="7" borderId="28" xfId="7" applyFont="1" applyFill="1" applyBorder="1" applyAlignment="1">
      <alignment horizontal="center" vertical="center" wrapText="1"/>
    </xf>
    <xf numFmtId="0" fontId="24" fillId="7" borderId="15" xfId="7" applyFont="1" applyFill="1" applyBorder="1" applyAlignment="1">
      <alignment horizontal="center" vertical="center" wrapText="1"/>
    </xf>
    <xf numFmtId="0" fontId="24" fillId="7" borderId="15" xfId="7" applyFont="1" applyFill="1" applyBorder="1" applyAlignment="1">
      <alignment horizontal="center" vertical="center"/>
    </xf>
    <xf numFmtId="0" fontId="11" fillId="0" borderId="104" xfId="9" applyFont="1" applyFill="1" applyBorder="1" applyAlignment="1">
      <alignment horizontal="center" vertical="center"/>
    </xf>
    <xf numFmtId="0" fontId="11" fillId="0" borderId="51" xfId="9" applyFont="1" applyFill="1" applyBorder="1" applyAlignment="1">
      <alignment horizontal="center" vertical="center"/>
    </xf>
    <xf numFmtId="0" fontId="11" fillId="7" borderId="121" xfId="123" applyFont="1" applyFill="1" applyBorder="1" applyAlignment="1">
      <alignment horizontal="center" vertical="center"/>
    </xf>
    <xf numFmtId="0" fontId="11" fillId="7" borderId="128" xfId="123" applyFont="1" applyFill="1" applyBorder="1" applyAlignment="1">
      <alignment horizontal="center" vertical="center"/>
    </xf>
    <xf numFmtId="0" fontId="11" fillId="7" borderId="129" xfId="7" applyFont="1" applyFill="1" applyBorder="1" applyAlignment="1">
      <alignment horizontal="center" vertical="center"/>
    </xf>
    <xf numFmtId="0" fontId="11" fillId="7" borderId="11" xfId="7" applyFont="1" applyFill="1" applyBorder="1" applyAlignment="1">
      <alignment horizontal="center" vertical="center"/>
    </xf>
    <xf numFmtId="0" fontId="11" fillId="7" borderId="128" xfId="7" applyFont="1" applyFill="1" applyBorder="1" applyAlignment="1">
      <alignment horizontal="center" vertical="center"/>
    </xf>
    <xf numFmtId="0" fontId="25" fillId="0" borderId="130" xfId="9" applyNumberFormat="1" applyFont="1" applyFill="1" applyBorder="1" applyAlignment="1">
      <alignment horizontal="center" vertical="center" wrapText="1"/>
    </xf>
    <xf numFmtId="0" fontId="25" fillId="0" borderId="131" xfId="9" applyNumberFormat="1" applyFont="1" applyFill="1" applyBorder="1" applyAlignment="1">
      <alignment horizontal="center" vertical="center" wrapText="1"/>
    </xf>
    <xf numFmtId="0" fontId="25" fillId="0" borderId="76" xfId="9" applyFont="1" applyFill="1" applyBorder="1" applyAlignment="1">
      <alignment horizontal="justify" vertical="center"/>
    </xf>
    <xf numFmtId="0" fontId="25" fillId="0" borderId="13" xfId="9" applyFont="1" applyFill="1" applyBorder="1" applyAlignment="1">
      <alignment horizontal="justify" vertical="center"/>
    </xf>
    <xf numFmtId="0" fontId="25" fillId="0" borderId="131" xfId="9" applyFont="1" applyFill="1" applyBorder="1" applyAlignment="1">
      <alignment horizontal="justify" vertical="center"/>
    </xf>
    <xf numFmtId="0" fontId="0" fillId="0" borderId="51" xfId="9" applyFont="1" applyFill="1" applyBorder="1" applyAlignment="1">
      <alignment horizontal="center" vertical="center" wrapText="1"/>
    </xf>
    <xf numFmtId="0" fontId="0" fillId="0" borderId="52" xfId="9" applyFont="1" applyFill="1" applyBorder="1" applyAlignment="1">
      <alignment horizontal="center" vertical="center" wrapText="1"/>
    </xf>
    <xf numFmtId="0" fontId="25" fillId="0" borderId="124" xfId="9" applyNumberFormat="1" applyFont="1" applyFill="1" applyBorder="1" applyAlignment="1">
      <alignment horizontal="center" vertical="center" wrapText="1"/>
    </xf>
    <xf numFmtId="49" fontId="25" fillId="0" borderId="53" xfId="9" applyNumberFormat="1" applyFont="1" applyFill="1" applyBorder="1" applyAlignment="1">
      <alignment horizontal="center" vertical="center" wrapText="1"/>
    </xf>
    <xf numFmtId="0" fontId="25" fillId="0" borderId="53" xfId="9" applyFont="1" applyFill="1" applyBorder="1" applyAlignment="1">
      <alignment horizontal="justify" vertical="center"/>
    </xf>
    <xf numFmtId="0" fontId="11" fillId="0" borderId="28" xfId="9" applyFont="1" applyFill="1" applyBorder="1" applyAlignment="1">
      <alignment horizontal="center" vertical="center"/>
    </xf>
    <xf numFmtId="0" fontId="11" fillId="0" borderId="15" xfId="9" applyFont="1" applyFill="1" applyBorder="1" applyAlignment="1">
      <alignment horizontal="center" vertical="center"/>
    </xf>
    <xf numFmtId="0" fontId="11" fillId="7" borderId="132" xfId="123" applyFont="1" applyFill="1" applyBorder="1" applyAlignment="1">
      <alignment horizontal="center" vertical="center"/>
    </xf>
    <xf numFmtId="0" fontId="11" fillId="7" borderId="70" xfId="123" applyFont="1" applyFill="1" applyBorder="1" applyAlignment="1">
      <alignment horizontal="center" vertical="center"/>
    </xf>
    <xf numFmtId="0" fontId="11" fillId="7" borderId="70" xfId="7" applyFont="1" applyFill="1" applyBorder="1" applyAlignment="1">
      <alignment horizontal="center" vertical="center"/>
    </xf>
    <xf numFmtId="0" fontId="11" fillId="0" borderId="121" xfId="9" applyFont="1" applyFill="1" applyBorder="1" applyAlignment="1">
      <alignment horizontal="center" vertical="center"/>
    </xf>
    <xf numFmtId="0" fontId="11" fillId="0" borderId="11" xfId="9" applyFont="1" applyFill="1" applyBorder="1" applyAlignment="1">
      <alignment horizontal="center" vertical="center"/>
    </xf>
    <xf numFmtId="0" fontId="22" fillId="0" borderId="104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11" fillId="4" borderId="104" xfId="7" applyFont="1" applyFill="1" applyBorder="1" applyAlignment="1">
      <alignment horizontal="center" vertical="center"/>
    </xf>
    <xf numFmtId="0" fontId="11" fillId="4" borderId="51" xfId="7" applyFont="1" applyFill="1" applyBorder="1" applyAlignment="1">
      <alignment horizontal="center" vertical="center"/>
    </xf>
    <xf numFmtId="0" fontId="11" fillId="4" borderId="52" xfId="7" applyFont="1" applyFill="1" applyBorder="1" applyAlignment="1">
      <alignment horizontal="center" vertical="center"/>
    </xf>
    <xf numFmtId="0" fontId="11" fillId="0" borderId="104" xfId="7" applyFont="1" applyFill="1" applyBorder="1" applyAlignment="1">
      <alignment horizontal="center" vertical="center"/>
    </xf>
    <xf numFmtId="0" fontId="11" fillId="0" borderId="51" xfId="7" applyFont="1" applyFill="1" applyBorder="1" applyAlignment="1">
      <alignment horizontal="center" vertical="center"/>
    </xf>
    <xf numFmtId="0" fontId="11" fillId="4" borderId="133" xfId="123" applyFont="1" applyFill="1" applyBorder="1" applyAlignment="1">
      <alignment horizontal="center" vertical="center"/>
    </xf>
    <xf numFmtId="0" fontId="11" fillId="4" borderId="71" xfId="123" applyFont="1" applyFill="1" applyBorder="1" applyAlignment="1">
      <alignment horizontal="center" vertical="center"/>
    </xf>
    <xf numFmtId="0" fontId="11" fillId="4" borderId="71" xfId="7" applyFont="1" applyFill="1" applyBorder="1" applyAlignment="1">
      <alignment horizontal="center" vertical="center"/>
    </xf>
    <xf numFmtId="0" fontId="25" fillId="0" borderId="132" xfId="7" applyNumberFormat="1" applyFont="1" applyFill="1" applyBorder="1" applyAlignment="1">
      <alignment horizontal="center" vertical="center" wrapText="1"/>
    </xf>
    <xf numFmtId="49" fontId="25" fillId="0" borderId="70" xfId="7" applyNumberFormat="1" applyFont="1" applyFill="1" applyBorder="1" applyAlignment="1">
      <alignment horizontal="center" vertical="center" wrapText="1"/>
    </xf>
    <xf numFmtId="0" fontId="25" fillId="0" borderId="70" xfId="7" applyFont="1" applyFill="1" applyBorder="1" applyAlignment="1">
      <alignment horizontal="justify" vertical="center"/>
    </xf>
    <xf numFmtId="0" fontId="25" fillId="0" borderId="53" xfId="7" applyFont="1" applyFill="1" applyBorder="1" applyAlignment="1">
      <alignment horizontal="justify" vertical="center" wrapText="1"/>
    </xf>
    <xf numFmtId="49" fontId="25" fillId="0" borderId="130" xfId="7" applyNumberFormat="1" applyFont="1" applyFill="1" applyBorder="1" applyAlignment="1">
      <alignment horizontal="center" vertical="center" wrapText="1"/>
    </xf>
    <xf numFmtId="49" fontId="25" fillId="0" borderId="131" xfId="7" applyNumberFormat="1" applyFont="1" applyFill="1" applyBorder="1" applyAlignment="1">
      <alignment horizontal="center" vertical="center" wrapText="1"/>
    </xf>
    <xf numFmtId="49" fontId="25" fillId="0" borderId="124" xfId="7" applyNumberFormat="1" applyFont="1" applyFill="1" applyBorder="1" applyAlignment="1">
      <alignment horizontal="center" vertical="center" wrapText="1"/>
    </xf>
    <xf numFmtId="0" fontId="25" fillId="0" borderId="130" xfId="7" applyNumberFormat="1" applyFont="1" applyFill="1" applyBorder="1" applyAlignment="1">
      <alignment horizontal="center" vertical="center" wrapText="1"/>
    </xf>
    <xf numFmtId="0" fontId="25" fillId="0" borderId="131" xfId="7" applyNumberFormat="1" applyFont="1" applyFill="1" applyBorder="1" applyAlignment="1">
      <alignment horizontal="center" vertical="center" wrapText="1"/>
    </xf>
    <xf numFmtId="0" fontId="24" fillId="4" borderId="28" xfId="7" applyFont="1" applyFill="1" applyBorder="1" applyAlignment="1">
      <alignment horizontal="center" vertical="center" wrapText="1"/>
    </xf>
    <xf numFmtId="0" fontId="24" fillId="4" borderId="15" xfId="7" applyFont="1" applyFill="1" applyBorder="1" applyAlignment="1">
      <alignment horizontal="center" vertical="center" wrapText="1"/>
    </xf>
    <xf numFmtId="0" fontId="24" fillId="4" borderId="15" xfId="7" applyFont="1" applyFill="1" applyBorder="1" applyAlignment="1">
      <alignment horizontal="center" vertical="center"/>
    </xf>
    <xf numFmtId="0" fontId="25" fillId="0" borderId="134" xfId="7" applyNumberFormat="1" applyFont="1" applyFill="1" applyBorder="1" applyAlignment="1">
      <alignment horizontal="center" vertical="center" wrapText="1"/>
    </xf>
    <xf numFmtId="49" fontId="25" fillId="0" borderId="63" xfId="7" applyNumberFormat="1" applyFont="1" applyFill="1" applyBorder="1" applyAlignment="1">
      <alignment horizontal="center" vertical="center" wrapText="1"/>
    </xf>
    <xf numFmtId="0" fontId="25" fillId="0" borderId="63" xfId="7" applyFont="1" applyFill="1" applyBorder="1" applyAlignment="1">
      <alignment horizontal="justify" vertical="center"/>
    </xf>
    <xf numFmtId="0" fontId="25" fillId="0" borderId="76" xfId="7" applyFont="1" applyFill="1" applyBorder="1" applyAlignment="1">
      <alignment horizontal="justify" vertical="center"/>
    </xf>
    <xf numFmtId="0" fontId="25" fillId="0" borderId="13" xfId="7" applyFont="1" applyFill="1" applyBorder="1" applyAlignment="1">
      <alignment horizontal="justify" vertical="center"/>
    </xf>
    <xf numFmtId="0" fontId="25" fillId="0" borderId="131" xfId="7" applyFont="1" applyFill="1" applyBorder="1" applyAlignment="1">
      <alignment horizontal="justify" vertical="center"/>
    </xf>
    <xf numFmtId="49" fontId="25" fillId="0" borderId="134" xfId="7" applyNumberFormat="1" applyFont="1" applyFill="1" applyBorder="1" applyAlignment="1">
      <alignment horizontal="center" vertical="center" wrapText="1"/>
    </xf>
    <xf numFmtId="49" fontId="25" fillId="0" borderId="30" xfId="7" applyNumberFormat="1" applyFont="1" applyFill="1" applyBorder="1" applyAlignment="1">
      <alignment horizontal="center" vertical="center" wrapText="1"/>
    </xf>
    <xf numFmtId="49" fontId="25" fillId="0" borderId="31" xfId="7" applyNumberFormat="1" applyFont="1" applyFill="1" applyBorder="1" applyAlignment="1">
      <alignment horizontal="center" vertical="center" wrapText="1"/>
    </xf>
    <xf numFmtId="49" fontId="25" fillId="0" borderId="0" xfId="7" applyNumberFormat="1" applyFont="1" applyFill="1" applyBorder="1" applyAlignment="1">
      <alignment horizontal="center" vertical="center" wrapText="1"/>
    </xf>
    <xf numFmtId="0" fontId="25" fillId="0" borderId="124" xfId="7" quotePrefix="1" applyNumberFormat="1" applyFont="1" applyFill="1" applyBorder="1" applyAlignment="1">
      <alignment horizontal="center" vertical="center" wrapText="1"/>
    </xf>
    <xf numFmtId="0" fontId="24" fillId="4" borderId="110" xfId="7" applyFont="1" applyFill="1" applyBorder="1" applyAlignment="1">
      <alignment horizontal="center" vertical="center" wrapText="1"/>
    </xf>
    <xf numFmtId="0" fontId="24" fillId="4" borderId="65" xfId="7" applyFont="1" applyFill="1" applyBorder="1" applyAlignment="1">
      <alignment horizontal="center" vertical="center" wrapText="1"/>
    </xf>
    <xf numFmtId="0" fontId="24" fillId="4" borderId="65" xfId="7" applyFont="1" applyFill="1" applyBorder="1" applyAlignment="1">
      <alignment horizontal="center" vertical="center"/>
    </xf>
    <xf numFmtId="0" fontId="11" fillId="4" borderId="132" xfId="123" applyFont="1" applyFill="1" applyBorder="1" applyAlignment="1">
      <alignment horizontal="center" vertical="center"/>
    </xf>
    <xf numFmtId="0" fontId="11" fillId="4" borderId="129" xfId="123" applyFont="1" applyFill="1" applyBorder="1" applyAlignment="1">
      <alignment horizontal="center" vertical="center"/>
    </xf>
    <xf numFmtId="0" fontId="11" fillId="4" borderId="70" xfId="7" applyFont="1" applyFill="1" applyBorder="1" applyAlignment="1">
      <alignment horizontal="center" vertical="center"/>
    </xf>
    <xf numFmtId="0" fontId="25" fillId="0" borderId="135" xfId="7" applyNumberFormat="1" applyFont="1" applyFill="1" applyBorder="1" applyAlignment="1">
      <alignment horizontal="center" vertical="center" wrapText="1"/>
    </xf>
    <xf numFmtId="49" fontId="25" fillId="0" borderId="55" xfId="7" applyNumberFormat="1" applyFont="1" applyFill="1" applyBorder="1" applyAlignment="1">
      <alignment horizontal="center" vertical="center" wrapText="1"/>
    </xf>
    <xf numFmtId="0" fontId="25" fillId="0" borderId="55" xfId="7" applyFont="1" applyFill="1" applyBorder="1" applyAlignment="1">
      <alignment horizontal="justify" vertical="center"/>
    </xf>
    <xf numFmtId="49" fontId="25" fillId="0" borderId="135" xfId="7" applyNumberFormat="1" applyFont="1" applyFill="1" applyBorder="1" applyAlignment="1">
      <alignment horizontal="center" vertical="center" wrapText="1"/>
    </xf>
    <xf numFmtId="0" fontId="24" fillId="7" borderId="110" xfId="7" applyFont="1" applyFill="1" applyBorder="1" applyAlignment="1">
      <alignment horizontal="center" vertical="center" wrapText="1"/>
    </xf>
    <xf numFmtId="0" fontId="24" fillId="7" borderId="65" xfId="7" applyFont="1" applyFill="1" applyBorder="1" applyAlignment="1">
      <alignment horizontal="center" vertical="center" wrapText="1"/>
    </xf>
    <xf numFmtId="0" fontId="24" fillId="7" borderId="65" xfId="7" applyFont="1" applyFill="1" applyBorder="1" applyAlignment="1">
      <alignment horizontal="center" vertical="center"/>
    </xf>
    <xf numFmtId="0" fontId="25" fillId="0" borderId="31" xfId="7" applyFont="1" applyFill="1" applyBorder="1" applyAlignment="1">
      <alignment horizontal="justify" vertical="center"/>
    </xf>
  </cellXfs>
  <cellStyles count="162">
    <cellStyle name="Euro" xfId="1"/>
    <cellStyle name="Euro 2" xfId="2"/>
    <cellStyle name="Euro 3" xfId="3"/>
    <cellStyle name="Moeda 2" xfId="4"/>
    <cellStyle name="Moeda 3" xfId="5"/>
    <cellStyle name="Moeda 8" xfId="6"/>
    <cellStyle name="Normal" xfId="0" builtinId="0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3" xfId="14"/>
    <cellStyle name="Normal 3 2" xfId="15"/>
    <cellStyle name="Normal 3 3" xfId="16"/>
    <cellStyle name="Normal 39" xfId="158"/>
    <cellStyle name="Normal 4" xfId="17"/>
    <cellStyle name="Normal 40" xfId="159"/>
    <cellStyle name="Normal 41" xfId="160"/>
    <cellStyle name="Normal 42" xfId="161"/>
    <cellStyle name="Normal 5" xfId="18"/>
    <cellStyle name="Normal 6 10" xfId="19"/>
    <cellStyle name="Normal 6 11" xfId="20"/>
    <cellStyle name="Normal 6 12" xfId="21"/>
    <cellStyle name="Normal 6 13" xfId="22"/>
    <cellStyle name="Normal 6 14" xfId="23"/>
    <cellStyle name="Normal 6 15" xfId="24"/>
    <cellStyle name="Normal 6 16" xfId="25"/>
    <cellStyle name="Normal 6 17" xfId="26"/>
    <cellStyle name="Normal 6 18" xfId="27"/>
    <cellStyle name="Normal 6 19" xfId="28"/>
    <cellStyle name="Normal 6 2" xfId="29"/>
    <cellStyle name="Normal 6 20" xfId="30"/>
    <cellStyle name="Normal 6 21" xfId="31"/>
    <cellStyle name="Normal 6 22" xfId="32"/>
    <cellStyle name="Normal 6 23" xfId="33"/>
    <cellStyle name="Normal 6 24" xfId="34"/>
    <cellStyle name="Normal 6 25" xfId="35"/>
    <cellStyle name="Normal 6 26" xfId="36"/>
    <cellStyle name="Normal 6 27" xfId="37"/>
    <cellStyle name="Normal 6 28" xfId="38"/>
    <cellStyle name="Normal 6 29" xfId="39"/>
    <cellStyle name="Normal 6 3" xfId="40"/>
    <cellStyle name="Normal 6 30" xfId="41"/>
    <cellStyle name="Normal 6 31" xfId="42"/>
    <cellStyle name="Normal 6 32" xfId="43"/>
    <cellStyle name="Normal 6 33" xfId="44"/>
    <cellStyle name="Normal 6 34" xfId="45"/>
    <cellStyle name="Normal 6 35" xfId="46"/>
    <cellStyle name="Normal 6 36" xfId="47"/>
    <cellStyle name="Normal 6 37" xfId="48"/>
    <cellStyle name="Normal 6 38" xfId="49"/>
    <cellStyle name="Normal 6 4" xfId="50"/>
    <cellStyle name="Normal 6 5" xfId="51"/>
    <cellStyle name="Normal 6 6" xfId="52"/>
    <cellStyle name="Normal 6 7" xfId="53"/>
    <cellStyle name="Normal 6 8" xfId="54"/>
    <cellStyle name="Normal 6 9" xfId="55"/>
    <cellStyle name="Normal 7 10" xfId="56"/>
    <cellStyle name="Normal 7 11" xfId="57"/>
    <cellStyle name="Normal 7 12" xfId="58"/>
    <cellStyle name="Normal 7 13" xfId="59"/>
    <cellStyle name="Normal 7 14" xfId="60"/>
    <cellStyle name="Normal 7 15" xfId="61"/>
    <cellStyle name="Normal 7 16" xfId="62"/>
    <cellStyle name="Normal 7 17" xfId="63"/>
    <cellStyle name="Normal 7 18" xfId="64"/>
    <cellStyle name="Normal 7 19" xfId="65"/>
    <cellStyle name="Normal 7 2" xfId="66"/>
    <cellStyle name="Normal 7 20" xfId="67"/>
    <cellStyle name="Normal 7 21" xfId="68"/>
    <cellStyle name="Normal 7 22" xfId="69"/>
    <cellStyle name="Normal 7 23" xfId="70"/>
    <cellStyle name="Normal 7 24" xfId="71"/>
    <cellStyle name="Normal 7 25" xfId="72"/>
    <cellStyle name="Normal 7 26" xfId="73"/>
    <cellStyle name="Normal 7 27" xfId="74"/>
    <cellStyle name="Normal 7 28" xfId="75"/>
    <cellStyle name="Normal 7 29" xfId="76"/>
    <cellStyle name="Normal 7 3" xfId="77"/>
    <cellStyle name="Normal 7 30" xfId="78"/>
    <cellStyle name="Normal 7 31" xfId="79"/>
    <cellStyle name="Normal 7 32" xfId="80"/>
    <cellStyle name="Normal 7 33" xfId="81"/>
    <cellStyle name="Normal 7 34" xfId="82"/>
    <cellStyle name="Normal 7 4" xfId="83"/>
    <cellStyle name="Normal 7 5" xfId="84"/>
    <cellStyle name="Normal 7 6" xfId="85"/>
    <cellStyle name="Normal 7 7" xfId="86"/>
    <cellStyle name="Normal 7 8" xfId="87"/>
    <cellStyle name="Normal 7 9" xfId="88"/>
    <cellStyle name="Normal 8 10" xfId="89"/>
    <cellStyle name="Normal 8 11" xfId="90"/>
    <cellStyle name="Normal 8 12" xfId="91"/>
    <cellStyle name="Normal 8 13" xfId="92"/>
    <cellStyle name="Normal 8 14" xfId="93"/>
    <cellStyle name="Normal 8 15" xfId="94"/>
    <cellStyle name="Normal 8 16" xfId="95"/>
    <cellStyle name="Normal 8 17" xfId="96"/>
    <cellStyle name="Normal 8 18" xfId="97"/>
    <cellStyle name="Normal 8 19" xfId="98"/>
    <cellStyle name="Normal 8 2" xfId="99"/>
    <cellStyle name="Normal 8 20" xfId="100"/>
    <cellStyle name="Normal 8 21" xfId="101"/>
    <cellStyle name="Normal 8 22" xfId="102"/>
    <cellStyle name="Normal 8 23" xfId="103"/>
    <cellStyle name="Normal 8 24" xfId="104"/>
    <cellStyle name="Normal 8 25" xfId="105"/>
    <cellStyle name="Normal 8 3" xfId="106"/>
    <cellStyle name="Normal 8 4" xfId="107"/>
    <cellStyle name="Normal 8 5" xfId="108"/>
    <cellStyle name="Normal 8 6" xfId="109"/>
    <cellStyle name="Normal 8 7" xfId="110"/>
    <cellStyle name="Normal 8 8" xfId="111"/>
    <cellStyle name="Normal 8 9" xfId="112"/>
    <cellStyle name="Normal 9 2" xfId="113"/>
    <cellStyle name="Normal 9 3" xfId="114"/>
    <cellStyle name="Normal 9 4" xfId="115"/>
    <cellStyle name="Normal 9 5" xfId="116"/>
    <cellStyle name="Normal 9 6" xfId="117"/>
    <cellStyle name="Normal 9 7" xfId="118"/>
    <cellStyle name="Normal 9 8" xfId="119"/>
    <cellStyle name="Normal 9 9" xfId="120"/>
    <cellStyle name="Normal_Cronograma_Nacoes" xfId="121"/>
    <cellStyle name="Normal_Iafp-003 Lista de instrumentos" xfId="122"/>
    <cellStyle name="Normal_Orçamento_Modelo Brusque_Drenagem_R27" xfId="123"/>
    <cellStyle name="Normal_Tabela_Preços_sem_BDI_Jan_2005" xfId="124"/>
    <cellStyle name="Porcentagem 2" xfId="125"/>
    <cellStyle name="Porcentagem 2 2" xfId="126"/>
    <cellStyle name="Porcentagem 2 3" xfId="127"/>
    <cellStyle name="Porcentagem 3" xfId="128"/>
    <cellStyle name="Separador de milhares 2" xfId="129"/>
    <cellStyle name="Separador de milhares 2 10" xfId="130"/>
    <cellStyle name="Separador de milhares 2 11" xfId="131"/>
    <cellStyle name="Separador de milhares 2 12" xfId="132"/>
    <cellStyle name="Separador de milhares 2 13" xfId="133"/>
    <cellStyle name="Separador de milhares 2 14" xfId="134"/>
    <cellStyle name="Separador de milhares 2 15" xfId="135"/>
    <cellStyle name="Separador de milhares 2 16" xfId="136"/>
    <cellStyle name="Separador de milhares 2 17" xfId="137"/>
    <cellStyle name="Separador de milhares 2 2" xfId="138"/>
    <cellStyle name="Separador de milhares 2 2 2" xfId="139"/>
    <cellStyle name="Separador de milhares 2 2 2 2" xfId="140"/>
    <cellStyle name="Separador de milhares 2 3" xfId="141"/>
    <cellStyle name="Separador de milhares 2 4" xfId="142"/>
    <cellStyle name="Separador de milhares 2 5" xfId="143"/>
    <cellStyle name="Separador de milhares 2 6" xfId="144"/>
    <cellStyle name="Separador de milhares 2 7" xfId="145"/>
    <cellStyle name="Separador de milhares 2 8" xfId="146"/>
    <cellStyle name="Separador de milhares 2 9" xfId="147"/>
    <cellStyle name="Separador de milhares 3" xfId="148"/>
    <cellStyle name="Separador de milhares 3 2" xfId="149"/>
    <cellStyle name="Separador de milhares 4" xfId="150"/>
    <cellStyle name="Separador de milhares 8" xfId="151"/>
    <cellStyle name="Serenco" xfId="152"/>
    <cellStyle name="Serenco 2" xfId="153"/>
    <cellStyle name="Serenco 3" xfId="154"/>
    <cellStyle name="Vírgula" xfId="155" builtinId="3"/>
    <cellStyle name="Währung [0]_Angebot" xfId="156"/>
    <cellStyle name="Währung_Angebot" xfId="1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.emf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7</xdr:row>
      <xdr:rowOff>19050</xdr:rowOff>
    </xdr:from>
    <xdr:to>
      <xdr:col>3</xdr:col>
      <xdr:colOff>247650</xdr:colOff>
      <xdr:row>12</xdr:row>
      <xdr:rowOff>114300</xdr:rowOff>
    </xdr:to>
    <xdr:pic>
      <xdr:nvPicPr>
        <xdr:cNvPr id="2235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17157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6</xdr:row>
      <xdr:rowOff>104775</xdr:rowOff>
    </xdr:from>
    <xdr:to>
      <xdr:col>1</xdr:col>
      <xdr:colOff>371475</xdr:colOff>
      <xdr:row>12</xdr:row>
      <xdr:rowOff>76200</xdr:rowOff>
    </xdr:to>
    <xdr:pic>
      <xdr:nvPicPr>
        <xdr:cNvPr id="223598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113347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55</xdr:row>
      <xdr:rowOff>142875</xdr:rowOff>
    </xdr:from>
    <xdr:to>
      <xdr:col>16</xdr:col>
      <xdr:colOff>209550</xdr:colOff>
      <xdr:row>58</xdr:row>
      <xdr:rowOff>104775</xdr:rowOff>
    </xdr:to>
    <xdr:pic>
      <xdr:nvPicPr>
        <xdr:cNvPr id="223599" name="Imagem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57350" y="8896350"/>
          <a:ext cx="31432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55</xdr:row>
      <xdr:rowOff>142875</xdr:rowOff>
    </xdr:from>
    <xdr:to>
      <xdr:col>16</xdr:col>
      <xdr:colOff>209550</xdr:colOff>
      <xdr:row>58</xdr:row>
      <xdr:rowOff>114300</xdr:rowOff>
    </xdr:to>
    <xdr:pic>
      <xdr:nvPicPr>
        <xdr:cNvPr id="223600" name="Imagem 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57350" y="8896350"/>
          <a:ext cx="3143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161925</xdr:rowOff>
    </xdr:from>
    <xdr:to>
      <xdr:col>3</xdr:col>
      <xdr:colOff>95250</xdr:colOff>
      <xdr:row>2</xdr:row>
      <xdr:rowOff>895350</xdr:rowOff>
    </xdr:to>
    <xdr:pic>
      <xdr:nvPicPr>
        <xdr:cNvPr id="68176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485775"/>
          <a:ext cx="571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990600</xdr:colOff>
      <xdr:row>2</xdr:row>
      <xdr:rowOff>161925</xdr:rowOff>
    </xdr:from>
    <xdr:to>
      <xdr:col>11</xdr:col>
      <xdr:colOff>752475</xdr:colOff>
      <xdr:row>2</xdr:row>
      <xdr:rowOff>923925</xdr:rowOff>
    </xdr:to>
    <xdr:pic>
      <xdr:nvPicPr>
        <xdr:cNvPr id="681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96675" y="485775"/>
          <a:ext cx="7810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168088</xdr:colOff>
      <xdr:row>2</xdr:row>
      <xdr:rowOff>134471</xdr:rowOff>
    </xdr:from>
    <xdr:to>
      <xdr:col>3</xdr:col>
      <xdr:colOff>156882</xdr:colOff>
      <xdr:row>2</xdr:row>
      <xdr:rowOff>896658</xdr:rowOff>
    </xdr:to>
    <xdr:pic>
      <xdr:nvPicPr>
        <xdr:cNvPr id="3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0941" y="459442"/>
          <a:ext cx="593912" cy="76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175592</xdr:colOff>
      <xdr:row>775</xdr:row>
      <xdr:rowOff>156956</xdr:rowOff>
    </xdr:from>
    <xdr:to>
      <xdr:col>1</xdr:col>
      <xdr:colOff>404192</xdr:colOff>
      <xdr:row>780</xdr:row>
      <xdr:rowOff>91109</xdr:rowOff>
    </xdr:to>
    <xdr:pic>
      <xdr:nvPicPr>
        <xdr:cNvPr id="162233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92" y="1656108"/>
          <a:ext cx="692426" cy="88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542925</xdr:colOff>
      <xdr:row>1</xdr:row>
      <xdr:rowOff>66675</xdr:rowOff>
    </xdr:from>
    <xdr:to>
      <xdr:col>12</xdr:col>
      <xdr:colOff>742950</xdr:colOff>
      <xdr:row>6</xdr:row>
      <xdr:rowOff>0</xdr:rowOff>
    </xdr:to>
    <xdr:pic>
      <xdr:nvPicPr>
        <xdr:cNvPr id="162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58675" y="209550"/>
          <a:ext cx="838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248478</xdr:colOff>
      <xdr:row>0</xdr:row>
      <xdr:rowOff>115961</xdr:rowOff>
    </xdr:from>
    <xdr:to>
      <xdr:col>1</xdr:col>
      <xdr:colOff>480623</xdr:colOff>
      <xdr:row>5</xdr:row>
      <xdr:rowOff>124241</xdr:rowOff>
    </xdr:to>
    <xdr:pic>
      <xdr:nvPicPr>
        <xdr:cNvPr id="4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8478" y="115961"/>
          <a:ext cx="695971" cy="886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1</xdr:row>
      <xdr:rowOff>219075</xdr:rowOff>
    </xdr:from>
    <xdr:to>
      <xdr:col>15</xdr:col>
      <xdr:colOff>1257300</xdr:colOff>
      <xdr:row>5</xdr:row>
      <xdr:rowOff>114300</xdr:rowOff>
    </xdr:to>
    <xdr:pic>
      <xdr:nvPicPr>
        <xdr:cNvPr id="2396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50400" y="323850"/>
          <a:ext cx="8953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</xdr:row>
      <xdr:rowOff>171450</xdr:rowOff>
    </xdr:from>
    <xdr:to>
      <xdr:col>2</xdr:col>
      <xdr:colOff>523875</xdr:colOff>
      <xdr:row>5</xdr:row>
      <xdr:rowOff>114300</xdr:rowOff>
    </xdr:to>
    <xdr:pic>
      <xdr:nvPicPr>
        <xdr:cNvPr id="239639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276225"/>
          <a:ext cx="7524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123825</xdr:rowOff>
    </xdr:from>
    <xdr:to>
      <xdr:col>3</xdr:col>
      <xdr:colOff>295275</xdr:colOff>
      <xdr:row>2</xdr:row>
      <xdr:rowOff>914400</xdr:rowOff>
    </xdr:to>
    <xdr:pic>
      <xdr:nvPicPr>
        <xdr:cNvPr id="220321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457200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</xdr:colOff>
      <xdr:row>2</xdr:row>
      <xdr:rowOff>123825</xdr:rowOff>
    </xdr:from>
    <xdr:to>
      <xdr:col>11</xdr:col>
      <xdr:colOff>838200</xdr:colOff>
      <xdr:row>2</xdr:row>
      <xdr:rowOff>914400</xdr:rowOff>
    </xdr:to>
    <xdr:pic>
      <xdr:nvPicPr>
        <xdr:cNvPr id="2203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82575" y="457200"/>
          <a:ext cx="8286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152400</xdr:rowOff>
    </xdr:from>
    <xdr:to>
      <xdr:col>3</xdr:col>
      <xdr:colOff>200025</xdr:colOff>
      <xdr:row>2</xdr:row>
      <xdr:rowOff>942975</xdr:rowOff>
    </xdr:to>
    <xdr:pic>
      <xdr:nvPicPr>
        <xdr:cNvPr id="221345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4857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962025</xdr:colOff>
      <xdr:row>2</xdr:row>
      <xdr:rowOff>152400</xdr:rowOff>
    </xdr:from>
    <xdr:to>
      <xdr:col>11</xdr:col>
      <xdr:colOff>752475</xdr:colOff>
      <xdr:row>2</xdr:row>
      <xdr:rowOff>942975</xdr:rowOff>
    </xdr:to>
    <xdr:pic>
      <xdr:nvPicPr>
        <xdr:cNvPr id="2213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5900" y="485775"/>
          <a:ext cx="809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923925</xdr:colOff>
      <xdr:row>2</xdr:row>
      <xdr:rowOff>200025</xdr:rowOff>
    </xdr:from>
    <xdr:to>
      <xdr:col>11</xdr:col>
      <xdr:colOff>723900</xdr:colOff>
      <xdr:row>2</xdr:row>
      <xdr:rowOff>990600</xdr:rowOff>
    </xdr:to>
    <xdr:pic>
      <xdr:nvPicPr>
        <xdr:cNvPr id="4908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0" y="533400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2</xdr:row>
      <xdr:rowOff>142875</xdr:rowOff>
    </xdr:from>
    <xdr:to>
      <xdr:col>3</xdr:col>
      <xdr:colOff>323850</xdr:colOff>
      <xdr:row>2</xdr:row>
      <xdr:rowOff>933450</xdr:rowOff>
    </xdr:to>
    <xdr:pic>
      <xdr:nvPicPr>
        <xdr:cNvPr id="49084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76250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914400</xdr:colOff>
      <xdr:row>1</xdr:row>
      <xdr:rowOff>200025</xdr:rowOff>
    </xdr:from>
    <xdr:to>
      <xdr:col>11</xdr:col>
      <xdr:colOff>723900</xdr:colOff>
      <xdr:row>1</xdr:row>
      <xdr:rowOff>990600</xdr:rowOff>
    </xdr:to>
    <xdr:pic>
      <xdr:nvPicPr>
        <xdr:cNvPr id="1213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06175" y="361950"/>
          <a:ext cx="8286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</xdr:row>
      <xdr:rowOff>142875</xdr:rowOff>
    </xdr:from>
    <xdr:to>
      <xdr:col>3</xdr:col>
      <xdr:colOff>171450</xdr:colOff>
      <xdr:row>1</xdr:row>
      <xdr:rowOff>923925</xdr:rowOff>
    </xdr:to>
    <xdr:pic>
      <xdr:nvPicPr>
        <xdr:cNvPr id="121326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9650" y="304800"/>
          <a:ext cx="638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847725</xdr:colOff>
      <xdr:row>1</xdr:row>
      <xdr:rowOff>104775</xdr:rowOff>
    </xdr:from>
    <xdr:to>
      <xdr:col>11</xdr:col>
      <xdr:colOff>762000</xdr:colOff>
      <xdr:row>1</xdr:row>
      <xdr:rowOff>1028700</xdr:rowOff>
    </xdr:to>
    <xdr:pic>
      <xdr:nvPicPr>
        <xdr:cNvPr id="1223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9975" y="266700"/>
          <a:ext cx="933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85725</xdr:rowOff>
    </xdr:from>
    <xdr:to>
      <xdr:col>3</xdr:col>
      <xdr:colOff>295275</xdr:colOff>
      <xdr:row>1</xdr:row>
      <xdr:rowOff>971550</xdr:rowOff>
    </xdr:to>
    <xdr:pic>
      <xdr:nvPicPr>
        <xdr:cNvPr id="122350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7275" y="247650"/>
          <a:ext cx="714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76200</xdr:rowOff>
    </xdr:from>
    <xdr:to>
      <xdr:col>3</xdr:col>
      <xdr:colOff>266700</xdr:colOff>
      <xdr:row>1</xdr:row>
      <xdr:rowOff>962025</xdr:rowOff>
    </xdr:to>
    <xdr:pic>
      <xdr:nvPicPr>
        <xdr:cNvPr id="218297" name="Picture 2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238125"/>
          <a:ext cx="714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942975</xdr:colOff>
      <xdr:row>1</xdr:row>
      <xdr:rowOff>95250</xdr:rowOff>
    </xdr:from>
    <xdr:to>
      <xdr:col>11</xdr:col>
      <xdr:colOff>857250</xdr:colOff>
      <xdr:row>1</xdr:row>
      <xdr:rowOff>1019175</xdr:rowOff>
    </xdr:to>
    <xdr:pic>
      <xdr:nvPicPr>
        <xdr:cNvPr id="2182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49050" y="257175"/>
          <a:ext cx="933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Meus%20documentos\Comercial\DERSA\CC%20013-03%20-%20Pier%20Guaruj&#225;%20-%20N&#227;oP\Planilha%20e%20Composi&#231;&#245;es\HelenoFonseca\DNER-0431\DNER431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_001_SANEAMENTO/SA0058_PROJ_SEMASA_Rede%20de%20Esgoto%20-%20Cordeiros_Rib%20Murta/000_ENTREGA_11_09_06_SEMASA_EDITAVEIS/OR&#199;AMENTO/SA0058_OR&#199;AMENTO_REPROGRAMA&#199;&#195;O_R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geral\copergas\Proposta%20B\CP028itens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to\Meu\ORCAM\eteI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tecnico\PROJ_SANEAMENTO\SA0077_PROJ_PREF-BRUSQUE%20-%20Rede%20Drenagem%20Pluvial\META%2002_FGTS_OBRA%2009_Volume%20I%20-%20M.%20Descritivos%20e%20Or&#231;amentos\Auxiliares_Or&#231;amentos\Servi&#231;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A%20TEMPORARIA\ULTRAFERTIL\plult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QUIP\MAQUINAS\I0201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Documents%20and%20Settings\FABIO\Meus%20documentos\ofertas\7480%20-%20BELGO\eletrica\7480-belgo-s03s05s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tecnico\Documents%20and%20Settings\FABIO\Meus%20documentos\ofertas\7480%20-%20BELGO\eletrica\7480-belgo-s03s05s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PROJ_001_SANEAMENTO\SA0077_PROJ_PREF-BRUSQUE%20-%20Rede%20Drenagem%20Pluvial\PROJ_OBRA%2010\OB10_MEMORIAL%20DESCRITIVO_OR&#199;AMENTO\Auxiliares_Or&#231;amentos\Servi&#231;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tecnico\PROJ_001_SANEAMENTO\SA0077_PROJ_PREF-BRUSQUE%20-%20Rede%20Drenagem%20Pluvial\PROJ_OBRA%2010\OB10_MEMORIAL%20DESCRITIVO_OR&#199;AMENTO\Auxiliares_Or&#231;amentos\Servi&#231;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geral\gasmig\CP%20013-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ecnico\PROJ_001_SANEAMENTO\SA0058_PROJ_SEMASA_Rede%20de%20Esgoto%20-%20Cordeiros_Rib%20Murta\000_ENTREGA_11_09_06_SEMASA_EDITAVEIS\OR&#199;AMENTO\SA0058_OR&#199;AMENTO_REPROGRAMA&#199;&#195;O_R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"/>
      <sheetName val="COTACOES"/>
      <sheetName val="PLAN"/>
      <sheetName val="RESUMO"/>
      <sheetName val="LEIS SOCIAIS"/>
      <sheetName val="BDI (2)"/>
      <sheetName val="COMP-I"/>
      <sheetName val="COMP-II"/>
      <sheetName val="EQUIP"/>
      <sheetName val="SALARIO"/>
      <sheetName val="MATERIAL"/>
      <sheetName val="TRANSPORTE"/>
      <sheetName val="B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"/>
      <sheetName val="REPROGRAMAÇÃO ORÇAMENTO"/>
      <sheetName val="CRONOGRAMA"/>
      <sheetName val="COMPOSIÇÃO PREÇOS TAMPA TIL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.1"/>
      <sheetName val="2.1.2"/>
      <sheetName val="2.1.3"/>
      <sheetName val="2.1.4"/>
      <sheetName val="2.2.1"/>
      <sheetName val="2.2.2"/>
      <sheetName val="2.2.3"/>
      <sheetName val="2.2.4"/>
      <sheetName val="2.3.1"/>
      <sheetName val="2.3.2"/>
      <sheetName val="2.3.3"/>
      <sheetName val="2.3.4"/>
      <sheetName val="2.4.1.1"/>
      <sheetName val="2.4.1.2"/>
      <sheetName val="2.4.1.3"/>
      <sheetName val="2.4.1.4"/>
      <sheetName val="2.5.1.1"/>
      <sheetName val="2.5.1.2"/>
      <sheetName val="2.5.1.3"/>
      <sheetName val="2.5.1.4"/>
      <sheetName val="2_1_1"/>
    </sheetNames>
    <sheetDataSet>
      <sheetData sheetId="0"/>
      <sheetData sheetId="1" refreshError="1">
        <row r="3">
          <cell r="B3" t="str">
            <v>CONENGE-SC CONSTRUÇÕES E ENGENHARIA LTDA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1"/>
      <sheetName val="DESARENADOR"/>
      <sheetName val="DESARENADOR (2)"/>
      <sheetName val="RALFXVI"/>
      <sheetName val="RALFXVI(2)"/>
      <sheetName val="CXFLUXO"/>
      <sheetName val="CXFLUXO(2)"/>
      <sheetName val="FILTRO"/>
      <sheetName val="FILTRO (2)"/>
      <sheetName val="EELODO"/>
      <sheetName val="EELODO (2)"/>
      <sheetName val="LEITO"/>
      <sheetName val="LEITO (2)"/>
      <sheetName val="CONTATO"/>
      <sheetName val="CONTATO (2)"/>
      <sheetName val="DEPOSITO"/>
      <sheetName val="DEPOSITO(2)"/>
      <sheetName val="ITENS"/>
      <sheetName val="ITENS(2)"/>
      <sheetName val="RALFIX"/>
      <sheetName val="RALFIX (2)"/>
      <sheetName val="RES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Dados_da_Obra"/>
    </sheetNames>
    <sheetDataSet>
      <sheetData sheetId="0">
        <row r="1">
          <cell r="A1" t="str">
            <v>CÓDIGO</v>
          </cell>
          <cell r="B1" t="str">
            <v>DESCRIÇÃO</v>
          </cell>
          <cell r="C1" t="str">
            <v>UNID.</v>
          </cell>
          <cell r="D1" t="str">
            <v>ESPECIFICAÇÃO</v>
          </cell>
          <cell r="E1" t="str">
            <v>CUSTO UNITÁRIO</v>
          </cell>
          <cell r="F1" t="str">
            <v>BDI</v>
          </cell>
          <cell r="G1" t="str">
            <v>PREÇO UNITÁRIO</v>
          </cell>
          <cell r="H1" t="str">
            <v>GRUPO</v>
          </cell>
        </row>
        <row r="3">
          <cell r="A3" t="str">
            <v>TERRAPLENAGEM</v>
          </cell>
        </row>
        <row r="4">
          <cell r="A4" t="str">
            <v>01.000.00</v>
          </cell>
          <cell r="B4" t="str">
            <v>DESMATAMENTO, DESTOC. E LIMPEZA ÁREA C/ ÁRVORES DE Ø ATÉ 0,15M</v>
          </cell>
          <cell r="C4" t="str">
            <v>m²</v>
          </cell>
          <cell r="D4" t="str">
            <v>DNER-ES-278/97</v>
          </cell>
          <cell r="E4">
            <v>0.11</v>
          </cell>
          <cell r="F4">
            <v>0.04</v>
          </cell>
          <cell r="G4">
            <v>0.15</v>
          </cell>
          <cell r="H4" t="str">
            <v>Terraplenagem</v>
          </cell>
        </row>
        <row r="5">
          <cell r="A5" t="str">
            <v>01.010.00</v>
          </cell>
          <cell r="B5" t="str">
            <v>DESTOCAMENTO DE ÁRVORES D=0,15 A 0,30M</v>
          </cell>
          <cell r="C5" t="str">
            <v>unid.</v>
          </cell>
          <cell r="D5" t="str">
            <v>DNER-ES-278/97</v>
          </cell>
          <cell r="E5">
            <v>10.27</v>
          </cell>
          <cell r="F5">
            <v>3.36</v>
          </cell>
          <cell r="G5">
            <v>13.629999999999999</v>
          </cell>
          <cell r="H5" t="str">
            <v>Terraplenagem</v>
          </cell>
        </row>
        <row r="6">
          <cell r="A6" t="str">
            <v>01.012.00</v>
          </cell>
          <cell r="B6" t="str">
            <v>DESTOCAMENTO DE ÁRVORES C/DIÂMETRO &gt;  0,30M</v>
          </cell>
          <cell r="C6" t="str">
            <v>unid.</v>
          </cell>
          <cell r="D6" t="str">
            <v>DNER-ES-278/97</v>
          </cell>
          <cell r="E6">
            <v>25.66</v>
          </cell>
          <cell r="F6">
            <v>8.39</v>
          </cell>
          <cell r="G6">
            <v>34.049999999999997</v>
          </cell>
          <cell r="H6" t="str">
            <v>Terraplenagem</v>
          </cell>
        </row>
        <row r="7">
          <cell r="A7" t="str">
            <v>01.100.01</v>
          </cell>
          <cell r="B7" t="str">
            <v>ESCAVAÇÃO, CARGA, TRANSPORTE MAT. 1ª CATEGORIA DMT=50M</v>
          </cell>
          <cell r="C7" t="str">
            <v>m³</v>
          </cell>
          <cell r="D7" t="str">
            <v>DNER-ES-281/97</v>
          </cell>
          <cell r="E7">
            <v>0.54</v>
          </cell>
          <cell r="F7">
            <v>0.18</v>
          </cell>
          <cell r="G7">
            <v>0.72</v>
          </cell>
          <cell r="H7" t="str">
            <v>Terraplenagem</v>
          </cell>
        </row>
        <row r="8">
          <cell r="A8" t="str">
            <v>01.100.02</v>
          </cell>
          <cell r="B8" t="str">
            <v>ESCAVAÇÃO, CARGA, TRANSPORTE MAT. 1ª CATEGORIA DMT=50M A 200M COM MOTOSCRAPER</v>
          </cell>
          <cell r="C8" t="str">
            <v>m³</v>
          </cell>
          <cell r="D8" t="str">
            <v>DNER-ES-280/97</v>
          </cell>
          <cell r="E8">
            <v>1.58</v>
          </cell>
          <cell r="F8">
            <v>0.52</v>
          </cell>
          <cell r="G8">
            <v>2.1</v>
          </cell>
          <cell r="H8" t="str">
            <v>Terraplenagem</v>
          </cell>
        </row>
        <row r="9">
          <cell r="A9" t="str">
            <v>01.100.03</v>
          </cell>
          <cell r="B9" t="str">
            <v>ESCAVAÇÃO, CARGA, TRANSPORTE MAT. 1ª CATEGORIA DMT=200M A 400M COM MOTOSCRAPER</v>
          </cell>
          <cell r="C9" t="str">
            <v>m³</v>
          </cell>
          <cell r="D9" t="str">
            <v>DNER-ES-280/97</v>
          </cell>
          <cell r="E9">
            <v>1.9</v>
          </cell>
          <cell r="F9">
            <v>0.62</v>
          </cell>
          <cell r="G9">
            <v>2.52</v>
          </cell>
          <cell r="H9" t="str">
            <v>Terraplenagem</v>
          </cell>
        </row>
        <row r="10">
          <cell r="A10" t="str">
            <v>01.100.04</v>
          </cell>
          <cell r="B10" t="str">
            <v>ESCAVAÇÃO, CARGA, TRANSPORTE MAT. 1ª CATEGORIA DMT=400M A 600M COM MOTOSCRAPER</v>
          </cell>
          <cell r="C10" t="str">
            <v>m³</v>
          </cell>
          <cell r="D10" t="str">
            <v>DNER-ES-280/97</v>
          </cell>
          <cell r="E10">
            <v>2.2400000000000002</v>
          </cell>
          <cell r="F10">
            <v>0.73</v>
          </cell>
          <cell r="G10">
            <v>2.97</v>
          </cell>
          <cell r="H10" t="str">
            <v>Terraplenagem</v>
          </cell>
        </row>
        <row r="11">
          <cell r="A11" t="str">
            <v>01.100.05</v>
          </cell>
          <cell r="B11" t="str">
            <v>ESCAVAÇÃO, CARGA, TRANSPORTE MAT. 1ª CATEGORIA DMT=600M A 800M COM MOTOSCRAPER</v>
          </cell>
          <cell r="C11" t="str">
            <v>m³</v>
          </cell>
          <cell r="D11" t="str">
            <v>DNER-ES-280/97</v>
          </cell>
          <cell r="E11">
            <v>2.54</v>
          </cell>
          <cell r="F11">
            <v>0.83</v>
          </cell>
          <cell r="G11">
            <v>3.37</v>
          </cell>
          <cell r="H11" t="str">
            <v>Terraplenagem</v>
          </cell>
        </row>
        <row r="12">
          <cell r="A12" t="str">
            <v>01.100.06</v>
          </cell>
          <cell r="B12" t="str">
            <v>ESCAVAÇÃO, CARGA, TRANSPORTE MAT. 1ª CATEGORIA DMT=800M A 1000M COM MOTOSCRAPER</v>
          </cell>
          <cell r="C12" t="str">
            <v>m³</v>
          </cell>
          <cell r="D12" t="str">
            <v>DNER-ES-280/97</v>
          </cell>
          <cell r="E12">
            <v>2.92</v>
          </cell>
          <cell r="F12">
            <v>0.95</v>
          </cell>
          <cell r="G12">
            <v>3.87</v>
          </cell>
          <cell r="H12" t="str">
            <v>Terraplenagem</v>
          </cell>
        </row>
        <row r="13">
          <cell r="A13" t="str">
            <v>01.100.07</v>
          </cell>
          <cell r="B13" t="str">
            <v>ESCAVAÇÃO, CARGA, TRANSPORTE MAT. 1ª CATEGORIA DMT=1000M A 1200M COM MOTOSCRAPER</v>
          </cell>
          <cell r="C13" t="str">
            <v>m³</v>
          </cell>
          <cell r="D13" t="str">
            <v>DNER-ES-280/97</v>
          </cell>
          <cell r="E13">
            <v>3.32</v>
          </cell>
          <cell r="F13">
            <v>1.08</v>
          </cell>
          <cell r="G13">
            <v>4.4000000000000004</v>
          </cell>
          <cell r="H13" t="str">
            <v>Terraplenagem</v>
          </cell>
        </row>
        <row r="14">
          <cell r="A14" t="str">
            <v>01.100.11</v>
          </cell>
          <cell r="B14" t="str">
            <v>ESCAVAÇÃO, CARGA, TRANSPORTE MAT. 1ª CATEGORIA DMT=400M A 600M COM CAMINHÃO BASCULANTE</v>
          </cell>
          <cell r="C14" t="str">
            <v>m³</v>
          </cell>
          <cell r="D14" t="str">
            <v>DNER-ES-280/97</v>
          </cell>
          <cell r="E14">
            <v>2.0099999999999998</v>
          </cell>
          <cell r="F14">
            <v>0.66</v>
          </cell>
          <cell r="G14">
            <v>2.67</v>
          </cell>
          <cell r="H14" t="str">
            <v>Terraplenagem</v>
          </cell>
        </row>
        <row r="15">
          <cell r="A15" t="str">
            <v>01.100.15</v>
          </cell>
          <cell r="B15" t="str">
            <v>ESCAVAÇÃO, CARGA, TRANSPORTE MAT. 1ª CATEGORIA DMT=1200M A 1400M COM CAMINHÃO BASCULANTE</v>
          </cell>
          <cell r="C15" t="str">
            <v>m³</v>
          </cell>
          <cell r="D15" t="str">
            <v>DNER-ES-280/97</v>
          </cell>
          <cell r="E15">
            <v>2.4900000000000002</v>
          </cell>
          <cell r="F15">
            <v>0.81</v>
          </cell>
          <cell r="G15">
            <v>3.3000000000000003</v>
          </cell>
          <cell r="H15" t="str">
            <v>Terraplenagem</v>
          </cell>
        </row>
        <row r="16">
          <cell r="A16" t="str">
            <v>01.100.16</v>
          </cell>
          <cell r="B16" t="str">
            <v>ESCAVAÇÃO, CARGA, TRANSPORTE MAT. 1ª CATEGORIA DMT=1400M A 1600M COM CAMINHÃO BASCULANTE</v>
          </cell>
          <cell r="C16" t="str">
            <v>m³</v>
          </cell>
          <cell r="D16" t="str">
            <v>DNER-ES-280/97</v>
          </cell>
          <cell r="E16">
            <v>2.57</v>
          </cell>
          <cell r="F16">
            <v>0.84</v>
          </cell>
          <cell r="G16">
            <v>3.4099999999999997</v>
          </cell>
          <cell r="H16" t="str">
            <v>Terraplenagem</v>
          </cell>
        </row>
        <row r="17">
          <cell r="A17" t="str">
            <v>01.100.17</v>
          </cell>
          <cell r="B17" t="str">
            <v>ESCAVAÇÃO, CARGA, TRANSPORTE MAT. 1ª CATEGORIA DMT=1600M A 1800M COM CAMINHÃO BASCULANTE</v>
          </cell>
          <cell r="C17" t="str">
            <v>m³</v>
          </cell>
          <cell r="D17" t="str">
            <v>DNER-ES-280/97</v>
          </cell>
          <cell r="E17">
            <v>2.63</v>
          </cell>
          <cell r="F17">
            <v>0.86</v>
          </cell>
          <cell r="G17">
            <v>3.4899999999999998</v>
          </cell>
          <cell r="H17" t="str">
            <v>Terraplenagem</v>
          </cell>
        </row>
        <row r="18">
          <cell r="A18" t="str">
            <v>01.100.18</v>
          </cell>
          <cell r="B18" t="str">
            <v>ESCAVAÇÃO, CARGA, TRANSPORTE MAT. 1ª CATEGORIA DMT=1800M A 2000M COM CAMINHÃO BASCULANTE</v>
          </cell>
          <cell r="C18" t="str">
            <v>m³</v>
          </cell>
          <cell r="D18" t="str">
            <v>DNER-ES-280/97</v>
          </cell>
          <cell r="E18">
            <v>2.77</v>
          </cell>
          <cell r="F18">
            <v>0.91</v>
          </cell>
          <cell r="G18">
            <v>3.68</v>
          </cell>
          <cell r="H18" t="str">
            <v>Terraplenagem</v>
          </cell>
        </row>
        <row r="19">
          <cell r="A19" t="str">
            <v>01.100.19</v>
          </cell>
          <cell r="B19" t="str">
            <v>ESCAVAÇÃO, CARGA, TRANSPORTE MAT. 1ª CATEGORIA DMT=2000M A 3000M COM CAMINHÃO BASCULANTE</v>
          </cell>
          <cell r="C19" t="str">
            <v>m³</v>
          </cell>
          <cell r="D19" t="str">
            <v>DNER-ES-280/97</v>
          </cell>
          <cell r="E19">
            <v>3.1</v>
          </cell>
          <cell r="F19">
            <v>1.01</v>
          </cell>
          <cell r="G19">
            <v>4.1100000000000003</v>
          </cell>
          <cell r="H19" t="str">
            <v>Terraplenagem</v>
          </cell>
        </row>
        <row r="20">
          <cell r="A20" t="str">
            <v>01.100.20</v>
          </cell>
          <cell r="B20" t="str">
            <v>ESCAVAÇÃO, CARGA, TRANSPORTE MAT. 1ª CATEGORIA DMT=3000M A 5000M COM CAMINHÃO BASCULANTE</v>
          </cell>
          <cell r="C20" t="str">
            <v>m³</v>
          </cell>
          <cell r="D20" t="str">
            <v>DNER-ES-280/97</v>
          </cell>
          <cell r="E20">
            <v>4</v>
          </cell>
          <cell r="F20">
            <v>1.31</v>
          </cell>
          <cell r="G20">
            <v>5.3100000000000005</v>
          </cell>
          <cell r="H20" t="str">
            <v>Terraplenagem</v>
          </cell>
        </row>
        <row r="21">
          <cell r="A21" t="str">
            <v>01.100.50</v>
          </cell>
          <cell r="B21" t="str">
            <v>ESCAVAÇÃO, CARGA, TRANSPORTE MAT. 1ª CATEGORIA DMT&gt;5000M COM CAMINHÃO BASCULANTE</v>
          </cell>
          <cell r="C21" t="str">
            <v>m³</v>
          </cell>
          <cell r="D21" t="str">
            <v>DNER-ES-280/97</v>
          </cell>
          <cell r="E21">
            <v>4.3499999999999996</v>
          </cell>
          <cell r="F21">
            <v>1.42</v>
          </cell>
          <cell r="G21">
            <v>5.77</v>
          </cell>
          <cell r="H21" t="str">
            <v>Terraplenagem</v>
          </cell>
        </row>
        <row r="22">
          <cell r="A22" t="str">
            <v>01.101.01</v>
          </cell>
          <cell r="B22" t="str">
            <v>ESCAVAÇÃO, CARGA, TRANSPORTE MAT. 2ª CATEGORIA DMT=50M</v>
          </cell>
          <cell r="C22" t="str">
            <v>m³</v>
          </cell>
          <cell r="D22" t="str">
            <v>DNER-ES-280/97</v>
          </cell>
          <cell r="E22">
            <v>1.1499999999999999</v>
          </cell>
          <cell r="F22">
            <v>0.38</v>
          </cell>
          <cell r="G22">
            <v>1.5299999999999998</v>
          </cell>
          <cell r="H22" t="str">
            <v>Terraplenagem</v>
          </cell>
        </row>
        <row r="23">
          <cell r="A23" t="str">
            <v>01.101.02</v>
          </cell>
          <cell r="B23" t="str">
            <v>ESCAVAÇÃO, CARGA, TRANSPORTE MAT. 2ª CATEGORIA DMT=50 A 200M COM MOTOSCRAPER</v>
          </cell>
          <cell r="C23" t="str">
            <v>m³</v>
          </cell>
          <cell r="D23" t="str">
            <v>DNER-ES-280/97</v>
          </cell>
          <cell r="E23">
            <v>2.73</v>
          </cell>
          <cell r="F23">
            <v>0.89</v>
          </cell>
          <cell r="G23">
            <v>3.62</v>
          </cell>
          <cell r="H23" t="str">
            <v>Terraplenagem</v>
          </cell>
        </row>
        <row r="24">
          <cell r="A24" t="str">
            <v>01.101.03</v>
          </cell>
          <cell r="B24" t="str">
            <v>ESCAVAÇÃO, CARGA, TRANSPORTE MAT. 2ª CATEGORIA DMT=200 A 400M COM MOTOSCRAPER</v>
          </cell>
          <cell r="C24" t="str">
            <v>m³</v>
          </cell>
          <cell r="D24" t="str">
            <v>DNER-ES-280/97</v>
          </cell>
          <cell r="E24">
            <v>2.75</v>
          </cell>
          <cell r="F24">
            <v>0.9</v>
          </cell>
          <cell r="G24">
            <v>3.65</v>
          </cell>
          <cell r="H24" t="str">
            <v>Terraplenagem</v>
          </cell>
        </row>
        <row r="25">
          <cell r="A25" t="str">
            <v>01.101.04</v>
          </cell>
          <cell r="B25" t="str">
            <v>ESCAVAÇÃO, CARGA, TRANSPORTE MAT. 2ª CATEGORIA DMT=400 A 600M COM MOTOSCRAPER</v>
          </cell>
          <cell r="C25" t="str">
            <v>m³</v>
          </cell>
          <cell r="D25" t="str">
            <v>DNER-ES-280/97</v>
          </cell>
          <cell r="E25">
            <v>3.31</v>
          </cell>
          <cell r="F25">
            <v>1.08</v>
          </cell>
          <cell r="G25">
            <v>4.3900000000000006</v>
          </cell>
          <cell r="H25" t="str">
            <v>Terraplenagem</v>
          </cell>
        </row>
        <row r="26">
          <cell r="A26" t="str">
            <v>01.101.05</v>
          </cell>
          <cell r="B26" t="str">
            <v>ESCAVAÇÃO, CARGA, TRANSPORTE MAT. 2ª CATEGORIA DMT=600 A 800M COM MOTOSCRAPER</v>
          </cell>
          <cell r="C26" t="str">
            <v>m³</v>
          </cell>
          <cell r="D26" t="str">
            <v>DNER-ES-280/97</v>
          </cell>
          <cell r="E26">
            <v>3.87</v>
          </cell>
          <cell r="F26">
            <v>1.26</v>
          </cell>
          <cell r="G26">
            <v>5.13</v>
          </cell>
          <cell r="H26" t="str">
            <v>Terraplenagem</v>
          </cell>
        </row>
        <row r="27">
          <cell r="A27" t="str">
            <v>01.101.06</v>
          </cell>
          <cell r="B27" t="str">
            <v>ESCAVAÇÃO, CARGA, TRANSPORTE MAT. 2ª CATEGORIA DMT=800 A 1000M COM MOTOSCRAPER</v>
          </cell>
          <cell r="C27" t="str">
            <v>m³</v>
          </cell>
          <cell r="D27" t="str">
            <v>DNER-ES-280/97</v>
          </cell>
          <cell r="E27">
            <v>4.43</v>
          </cell>
          <cell r="F27">
            <v>1.45</v>
          </cell>
          <cell r="G27">
            <v>5.88</v>
          </cell>
          <cell r="H27" t="str">
            <v>Terraplenagem</v>
          </cell>
        </row>
        <row r="28">
          <cell r="A28" t="str">
            <v>01.101.07</v>
          </cell>
          <cell r="B28" t="str">
            <v>ESCAVAÇÃO, CARGA, TRANSPORTE MAT. 2ª CATEGORIA DMT=1000 A 1200M COM MOTOSCRAPER</v>
          </cell>
          <cell r="C28" t="str">
            <v>m³</v>
          </cell>
          <cell r="D28" t="str">
            <v>DNER-ES-280/97</v>
          </cell>
          <cell r="E28">
            <v>4.43</v>
          </cell>
          <cell r="F28">
            <v>1.45</v>
          </cell>
          <cell r="G28">
            <v>5.88</v>
          </cell>
          <cell r="H28" t="str">
            <v>Terraplenagem</v>
          </cell>
        </row>
        <row r="29">
          <cell r="A29" t="str">
            <v>01.101.08</v>
          </cell>
          <cell r="B29" t="str">
            <v>ESCAVAÇÃO, CARGA, TRANSPORTE MAT. 2ª CATEGORIA DMT=1200 A 1400M COM MOTOSCRAPER</v>
          </cell>
          <cell r="C29" t="str">
            <v>m³</v>
          </cell>
          <cell r="D29" t="str">
            <v>DNER-ES-280/97</v>
          </cell>
          <cell r="E29">
            <v>5</v>
          </cell>
          <cell r="F29">
            <v>1.63</v>
          </cell>
          <cell r="G29">
            <v>6.63</v>
          </cell>
          <cell r="H29" t="str">
            <v>Terraplenagem</v>
          </cell>
        </row>
        <row r="30">
          <cell r="A30" t="str">
            <v>01.101.10</v>
          </cell>
          <cell r="B30" t="str">
            <v>ESCAVAÇÃO, CARGA, TRANSPORTE MAT. 2ª CATEGORIA DMT=1600 A 1800M COM MOTOSCRAPER</v>
          </cell>
          <cell r="C30" t="str">
            <v>m³</v>
          </cell>
          <cell r="D30" t="str">
            <v>DNER-ES-280/97</v>
          </cell>
          <cell r="E30">
            <v>3.04</v>
          </cell>
          <cell r="F30">
            <v>0.99</v>
          </cell>
          <cell r="G30">
            <v>4.03</v>
          </cell>
          <cell r="H30" t="str">
            <v>Terraplenagem</v>
          </cell>
        </row>
        <row r="31">
          <cell r="A31" t="str">
            <v>01.102.01</v>
          </cell>
          <cell r="B31" t="str">
            <v>ESCAVAÇÃO, CARGA, TRANSPORTE MAT. 3ª CATEGORIA DMT=50M</v>
          </cell>
          <cell r="C31" t="str">
            <v>m³</v>
          </cell>
          <cell r="D31" t="str">
            <v>DNER-ES-280/97</v>
          </cell>
          <cell r="E31">
            <v>9.1548099999999994</v>
          </cell>
          <cell r="F31">
            <v>2.99</v>
          </cell>
          <cell r="G31">
            <v>12.14481</v>
          </cell>
          <cell r="H31" t="str">
            <v>Terraplenagem</v>
          </cell>
        </row>
        <row r="32">
          <cell r="A32" t="str">
            <v>01.102.02</v>
          </cell>
          <cell r="B32" t="str">
            <v>ESCAVAÇÃO, CARGA, TRANSPORTE MAT. 3ª CATEGORIA DMT=50 A 200M COM CAMINHÃO BASCULANTE</v>
          </cell>
          <cell r="C32" t="str">
            <v>m³</v>
          </cell>
          <cell r="D32" t="str">
            <v>DNER-ES-280/97</v>
          </cell>
          <cell r="E32">
            <v>10.31481</v>
          </cell>
          <cell r="F32">
            <v>3.37</v>
          </cell>
          <cell r="G32">
            <v>13.684809999999999</v>
          </cell>
          <cell r="H32" t="str">
            <v>Terraplenagem</v>
          </cell>
        </row>
        <row r="33">
          <cell r="A33" t="str">
            <v>01.102.03</v>
          </cell>
          <cell r="B33" t="str">
            <v>ESCAVAÇÃO, CARGA, TRANSPORTE MAT. 3ª CATEGORIA DMT=200 A 400M COM CAMINHÃO BASCULANTE</v>
          </cell>
          <cell r="C33" t="str">
            <v>m³</v>
          </cell>
          <cell r="D33" t="str">
            <v>DNER-ES-280/97</v>
          </cell>
          <cell r="E33">
            <v>10.55481</v>
          </cell>
          <cell r="F33">
            <v>3.45</v>
          </cell>
          <cell r="G33">
            <v>14.004809999999999</v>
          </cell>
          <cell r="H33" t="str">
            <v>Terraplenagem</v>
          </cell>
        </row>
        <row r="34">
          <cell r="A34" t="str">
            <v>01.102.04</v>
          </cell>
          <cell r="B34" t="str">
            <v>ESCAVAÇÃO, CARGA, TRANSPORTE MAT. 3ª CATEGORIA DMT=400 A 600M COM CAMINHÃO BASCULANTE</v>
          </cell>
          <cell r="C34" t="str">
            <v>m³</v>
          </cell>
          <cell r="D34" t="str">
            <v>DNER-ES-280/97</v>
          </cell>
          <cell r="E34">
            <v>10.914809999999999</v>
          </cell>
          <cell r="F34">
            <v>3.57</v>
          </cell>
          <cell r="G34">
            <v>14.48481</v>
          </cell>
          <cell r="H34" t="str">
            <v>Terraplenagem</v>
          </cell>
        </row>
        <row r="35">
          <cell r="A35" t="str">
            <v>01.102.05</v>
          </cell>
          <cell r="B35" t="str">
            <v>ESCAVAÇÃO, CARGA, TRANSPORTE MAT. 3ª CATEGORIA DMT=600 A 800M COM CAMINHÃO BASCULANTE</v>
          </cell>
          <cell r="C35" t="str">
            <v>m³</v>
          </cell>
          <cell r="D35" t="str">
            <v>DNER-ES-280/97</v>
          </cell>
          <cell r="E35">
            <v>11.154809999999999</v>
          </cell>
          <cell r="F35">
            <v>3.65</v>
          </cell>
          <cell r="G35">
            <v>14.80481</v>
          </cell>
          <cell r="H35" t="str">
            <v>Terraplenagem</v>
          </cell>
        </row>
        <row r="36">
          <cell r="A36" t="str">
            <v>01.102.06</v>
          </cell>
          <cell r="B36" t="str">
            <v>ESCAVAÇÃO, CARGA, TRANSPORTE MAT. 3ª CATEGORIA DMT=800 A 1000M COM CAMINHÃO BASCULANTE</v>
          </cell>
          <cell r="C36" t="str">
            <v>m³</v>
          </cell>
          <cell r="D36" t="str">
            <v>DNER-ES-280/97</v>
          </cell>
          <cell r="E36">
            <v>11.38481</v>
          </cell>
          <cell r="F36">
            <v>3.72</v>
          </cell>
          <cell r="G36">
            <v>15.104810000000001</v>
          </cell>
          <cell r="H36" t="str">
            <v>Terraplenagem</v>
          </cell>
        </row>
        <row r="37">
          <cell r="A37" t="str">
            <v>01.102.07</v>
          </cell>
          <cell r="B37" t="str">
            <v>ESCAVAÇÃO, CARGA, TRANSPORTE MAT. 3ª CATEGORIA DMT=1000 A 1200M COM CAMINHÃO BASCULANTE</v>
          </cell>
          <cell r="C37" t="str">
            <v>m³</v>
          </cell>
          <cell r="D37" t="str">
            <v>DNER-ES-280/97</v>
          </cell>
          <cell r="E37">
            <v>11.494810000000001</v>
          </cell>
          <cell r="F37">
            <v>3.76</v>
          </cell>
          <cell r="G37">
            <v>15.254810000000001</v>
          </cell>
          <cell r="H37" t="str">
            <v>Terraplenagem</v>
          </cell>
        </row>
        <row r="38">
          <cell r="A38" t="str">
            <v>01.102.08</v>
          </cell>
          <cell r="B38" t="str">
            <v>ESCAVAÇÃO, CARGA, TRANSPORTE MAT. 3ª CATEGORIA DMT=1200 A 1400M COM CAMINHÃO BASCULANTE</v>
          </cell>
          <cell r="C38" t="str">
            <v>m³</v>
          </cell>
          <cell r="D38" t="str">
            <v>DNER-ES-280/97</v>
          </cell>
          <cell r="E38">
            <v>11.69481</v>
          </cell>
          <cell r="F38">
            <v>3.82</v>
          </cell>
          <cell r="G38">
            <v>15.514810000000001</v>
          </cell>
          <cell r="H38" t="str">
            <v>Terraplenagem</v>
          </cell>
        </row>
        <row r="39">
          <cell r="A39" t="str">
            <v>01.102.10</v>
          </cell>
          <cell r="B39" t="str">
            <v>ESCAVAÇÃO, CARGA, TRANSPORTE MAT. 3ª CATEGORIA DMT=1600 A 1800M COM CAMINHÃO BASCULANTE</v>
          </cell>
          <cell r="C39" t="str">
            <v>m³</v>
          </cell>
          <cell r="D39" t="str">
            <v>DNER-ES-280/97</v>
          </cell>
          <cell r="E39">
            <v>11.994810000000001</v>
          </cell>
          <cell r="F39">
            <v>3.92</v>
          </cell>
          <cell r="G39">
            <v>15.914810000000001</v>
          </cell>
          <cell r="H39" t="str">
            <v>Terraplenagem</v>
          </cell>
        </row>
        <row r="40">
          <cell r="A40" t="str">
            <v>01.102.12</v>
          </cell>
          <cell r="B40" t="str">
            <v>ESCAVAÇÃO, CARGA, TRANSPORTE MAT. 3ª CATEGORIA DMT=2000 A 3000M COM CAMINHÃO BASCULANTE</v>
          </cell>
          <cell r="C40" t="str">
            <v>m³</v>
          </cell>
          <cell r="D40" t="str">
            <v>DNER-ES-280/97</v>
          </cell>
          <cell r="E40">
            <v>12.164809999999999</v>
          </cell>
          <cell r="F40">
            <v>3.98</v>
          </cell>
          <cell r="G40">
            <v>16.14481</v>
          </cell>
          <cell r="H40" t="str">
            <v>Terraplenagem</v>
          </cell>
        </row>
        <row r="41">
          <cell r="A41" t="str">
            <v>01.102.13</v>
          </cell>
          <cell r="B41" t="str">
            <v>ESCAVAÇÃO, CARGA, TRANSPORTE MAT. 3ª CATEGORIA DMT=3000 A 5000M COM CAMINHÃO BASCULANTE</v>
          </cell>
          <cell r="C41" t="str">
            <v>m³</v>
          </cell>
          <cell r="D41" t="str">
            <v>DNER-ES-280/97</v>
          </cell>
          <cell r="E41">
            <v>12.36481</v>
          </cell>
          <cell r="F41">
            <v>4.04</v>
          </cell>
          <cell r="G41">
            <v>16.404810000000001</v>
          </cell>
          <cell r="H41" t="str">
            <v>Terraplenagem</v>
          </cell>
        </row>
        <row r="42">
          <cell r="A42" t="str">
            <v>01.300.01</v>
          </cell>
          <cell r="B42" t="str">
            <v>ESCAVAÇÃO CARGA TRANSPORTE DE SOLOS MOLES DMT 0 A 200M</v>
          </cell>
          <cell r="C42" t="str">
            <v>m³</v>
          </cell>
          <cell r="D42" t="str">
            <v>DNER-ES-280/97</v>
          </cell>
          <cell r="E42">
            <v>5.26</v>
          </cell>
          <cell r="F42">
            <v>1.72</v>
          </cell>
          <cell r="G42">
            <v>6.9799999999999995</v>
          </cell>
          <cell r="H42" t="str">
            <v>Terraplenagem</v>
          </cell>
        </row>
        <row r="43">
          <cell r="A43" t="str">
            <v>01.300.02</v>
          </cell>
          <cell r="B43" t="str">
            <v>ESCAVAÇÃO CARGA TRANSPORTE DE SOLOS MOLES DMT 200 A 400M</v>
          </cell>
          <cell r="C43" t="str">
            <v>m³</v>
          </cell>
          <cell r="D43" t="str">
            <v>DNER-ES-280/97</v>
          </cell>
          <cell r="E43">
            <v>5.65</v>
          </cell>
          <cell r="F43">
            <v>1.85</v>
          </cell>
          <cell r="G43">
            <v>7.5</v>
          </cell>
          <cell r="H43" t="str">
            <v>Terraplenagem</v>
          </cell>
        </row>
        <row r="44">
          <cell r="A44" t="str">
            <v>01.300.03</v>
          </cell>
          <cell r="B44" t="str">
            <v>ESCAVAÇÃO CARGA TRANSPORTE DE SOLOS MOLES DMT 400 A 600M</v>
          </cell>
          <cell r="C44" t="str">
            <v>m³</v>
          </cell>
          <cell r="D44" t="str">
            <v>DNER-ES-280/97</v>
          </cell>
          <cell r="E44">
            <v>5.81</v>
          </cell>
          <cell r="F44">
            <v>1.9</v>
          </cell>
          <cell r="G44">
            <v>7.7099999999999991</v>
          </cell>
          <cell r="H44" t="str">
            <v>Terraplenagem</v>
          </cell>
        </row>
        <row r="45">
          <cell r="A45" t="str">
            <v>01.300.04</v>
          </cell>
          <cell r="B45" t="str">
            <v>ESCAVAÇÃO CARGA TRANSPORTE DE SOLOS MOLES DMT 600 A 800M</v>
          </cell>
          <cell r="C45" t="str">
            <v>m³</v>
          </cell>
          <cell r="D45" t="str">
            <v>DNER-ES-280/97</v>
          </cell>
          <cell r="E45">
            <v>6</v>
          </cell>
          <cell r="F45">
            <v>1.96</v>
          </cell>
          <cell r="G45">
            <v>7.96</v>
          </cell>
          <cell r="H45" t="str">
            <v>Terraplenagem</v>
          </cell>
        </row>
        <row r="46">
          <cell r="A46" t="str">
            <v>01.300.05</v>
          </cell>
          <cell r="B46" t="str">
            <v>ESCAVAÇÃO CARGA TRANSPORTE DE SOLOS MOLES DMT 800 A 1000M</v>
          </cell>
          <cell r="C46" t="str">
            <v>m³</v>
          </cell>
          <cell r="D46" t="str">
            <v>DNER-ES-280/97</v>
          </cell>
          <cell r="E46">
            <v>6.39</v>
          </cell>
          <cell r="F46">
            <v>2.09</v>
          </cell>
          <cell r="G46">
            <v>8.48</v>
          </cell>
          <cell r="H46" t="str">
            <v>Terraplenagem</v>
          </cell>
        </row>
        <row r="47">
          <cell r="A47" t="str">
            <v>01.300.08</v>
          </cell>
          <cell r="B47" t="str">
            <v>ESCAVAÇÃO CARGA TRANSPORTE DE SOLOS MOLES DMT 1400 A 1600M</v>
          </cell>
          <cell r="C47" t="str">
            <v>m³</v>
          </cell>
          <cell r="D47" t="str">
            <v>DNER-ES-280/97</v>
          </cell>
          <cell r="E47">
            <v>6.94</v>
          </cell>
          <cell r="F47">
            <v>2.27</v>
          </cell>
          <cell r="G47">
            <v>9.2100000000000009</v>
          </cell>
          <cell r="H47" t="str">
            <v>Terraplenagem</v>
          </cell>
        </row>
        <row r="48">
          <cell r="A48" t="str">
            <v>01.300.09</v>
          </cell>
          <cell r="B48" t="str">
            <v>ESCAVAÇÃO CARGA TRANSPORTE DE SOLOS MOLES DMT 1600 A 1800M</v>
          </cell>
          <cell r="C48" t="str">
            <v>m³</v>
          </cell>
          <cell r="D48" t="str">
            <v>DNER-ES-280/97</v>
          </cell>
          <cell r="E48">
            <v>7.12</v>
          </cell>
          <cell r="F48">
            <v>2.33</v>
          </cell>
          <cell r="G48">
            <v>9.4499999999999993</v>
          </cell>
          <cell r="H48" t="str">
            <v>Terraplenagem</v>
          </cell>
        </row>
        <row r="49">
          <cell r="A49" t="str">
            <v>01.300.11</v>
          </cell>
          <cell r="B49" t="str">
            <v>ESCAVAÇÃO CARGA TRANSPORTE DE SOLOS MOLES DMT 2000 A 3000M</v>
          </cell>
          <cell r="C49" t="str">
            <v>m³</v>
          </cell>
          <cell r="D49" t="str">
            <v>DNER-ES-280/97</v>
          </cell>
          <cell r="E49">
            <v>7.77</v>
          </cell>
          <cell r="F49">
            <v>2.54</v>
          </cell>
          <cell r="G49">
            <v>10.309999999999999</v>
          </cell>
          <cell r="H49" t="str">
            <v>Terraplenagem</v>
          </cell>
        </row>
        <row r="50">
          <cell r="A50" t="str">
            <v>01.510.00</v>
          </cell>
          <cell r="B50" t="str">
            <v>COMPACTAÇÃO DE ATERROS A 95% DO PROCTOR NORMAL</v>
          </cell>
          <cell r="C50" t="str">
            <v>m³</v>
          </cell>
          <cell r="D50" t="str">
            <v>DNER-ES-282/97</v>
          </cell>
          <cell r="E50">
            <v>0.8</v>
          </cell>
          <cell r="F50">
            <v>0.26</v>
          </cell>
          <cell r="G50">
            <v>1.06</v>
          </cell>
          <cell r="H50" t="str">
            <v>Terraplenagem</v>
          </cell>
        </row>
        <row r="51">
          <cell r="A51" t="str">
            <v>01.511.00</v>
          </cell>
          <cell r="B51" t="str">
            <v>COMPACTAÇÃO DE ATERROS A 100% DO PROCTOR NORMAL</v>
          </cell>
          <cell r="C51" t="str">
            <v>m³</v>
          </cell>
          <cell r="D51" t="str">
            <v>DNER-ES-282/97</v>
          </cell>
          <cell r="E51">
            <v>0.95</v>
          </cell>
          <cell r="F51">
            <v>0.31</v>
          </cell>
          <cell r="G51">
            <v>1.26</v>
          </cell>
          <cell r="H51" t="str">
            <v>Terraplenagem</v>
          </cell>
        </row>
        <row r="52">
          <cell r="A52" t="str">
            <v>10.000.01</v>
          </cell>
          <cell r="B52" t="str">
            <v>CAMADA DRENANTE (AREIA) PARA FUNDAÇÃO EM ATERROS</v>
          </cell>
          <cell r="C52" t="str">
            <v>m³</v>
          </cell>
          <cell r="D52" t="str">
            <v>DNER-ES-282/98</v>
          </cell>
          <cell r="E52">
            <v>41</v>
          </cell>
          <cell r="F52">
            <v>13.4</v>
          </cell>
          <cell r="G52">
            <v>54.4</v>
          </cell>
          <cell r="H52" t="str">
            <v>Terraplenagem</v>
          </cell>
        </row>
        <row r="53">
          <cell r="A53" t="str">
            <v>DRENAGEM</v>
          </cell>
        </row>
        <row r="54">
          <cell r="A54" t="str">
            <v>04.000.00</v>
          </cell>
          <cell r="B54" t="str">
            <v>ESCAVAÇÃO MANUAL DE MATERIAL DE 1ª CATEGORIA</v>
          </cell>
          <cell r="C54" t="str">
            <v>m³</v>
          </cell>
          <cell r="D54" t="str">
            <v>DNER-ES-280/97</v>
          </cell>
          <cell r="E54">
            <v>15.54</v>
          </cell>
          <cell r="F54">
            <v>5.08</v>
          </cell>
          <cell r="G54">
            <v>20.619999999999997</v>
          </cell>
          <cell r="H54" t="str">
            <v>Drenagem</v>
          </cell>
        </row>
        <row r="55">
          <cell r="A55" t="str">
            <v>04.001.00</v>
          </cell>
          <cell r="B55" t="str">
            <v>ESCAVAÇÃO MECÂNICA DE VALA EM MATERIAL DE 1ª CATEGORIA</v>
          </cell>
          <cell r="C55" t="str">
            <v>m³</v>
          </cell>
          <cell r="D55" t="str">
            <v>DNER-ES-334/97</v>
          </cell>
          <cell r="E55">
            <v>1.78</v>
          </cell>
          <cell r="F55">
            <v>0.57999999999999996</v>
          </cell>
          <cell r="G55">
            <v>2.36</v>
          </cell>
          <cell r="H55" t="str">
            <v>Drenagem</v>
          </cell>
        </row>
        <row r="56">
          <cell r="A56" t="str">
            <v>04.001.01</v>
          </cell>
          <cell r="B56" t="str">
            <v>ESCAVAÇÃO MECÂNICA REAT. E COMP. VALA MATERIAL 1ª CATEGORIA</v>
          </cell>
          <cell r="C56" t="str">
            <v>m³</v>
          </cell>
          <cell r="D56" t="str">
            <v>DNER-ES-334/97</v>
          </cell>
          <cell r="E56">
            <v>3.06</v>
          </cell>
          <cell r="F56">
            <v>1</v>
          </cell>
          <cell r="G56">
            <v>4.0600000000000005</v>
          </cell>
          <cell r="H56" t="str">
            <v>Drenagem</v>
          </cell>
        </row>
        <row r="57">
          <cell r="A57" t="str">
            <v>04.011.00</v>
          </cell>
          <cell r="B57" t="str">
            <v>ESCAVAÇÃO MECÂNICA DE VALA EM MATERIAL DE 2ª CATEGORIA</v>
          </cell>
          <cell r="C57" t="str">
            <v>m³</v>
          </cell>
          <cell r="D57" t="str">
            <v>DNER-ES-280/97</v>
          </cell>
          <cell r="E57">
            <v>2.13</v>
          </cell>
          <cell r="F57">
            <v>0.7</v>
          </cell>
          <cell r="G57">
            <v>2.83</v>
          </cell>
          <cell r="H57" t="str">
            <v>Drenagem</v>
          </cell>
        </row>
        <row r="58">
          <cell r="A58" t="str">
            <v>04.011.01</v>
          </cell>
          <cell r="B58" t="str">
            <v>ESCAVAÇÃO MECÂNICA REAT. E COMP. VALA MATERIAL 2ª CATEGORIA</v>
          </cell>
          <cell r="C58" t="str">
            <v>m³</v>
          </cell>
          <cell r="D58" t="str">
            <v>DNER-ES-334/97</v>
          </cell>
          <cell r="E58">
            <v>3.68</v>
          </cell>
          <cell r="F58">
            <v>1.2</v>
          </cell>
          <cell r="G58">
            <v>4.88</v>
          </cell>
          <cell r="H58" t="str">
            <v>Drenagem</v>
          </cell>
        </row>
        <row r="59">
          <cell r="A59" t="str">
            <v>04.400.01</v>
          </cell>
          <cell r="B59" t="str">
            <v>VALETA DE PROTEÇÃO DE CORTES C/ REVEST. VEGETAL - VPC 01</v>
          </cell>
          <cell r="C59" t="str">
            <v>m</v>
          </cell>
          <cell r="D59" t="str">
            <v>DNER-ES-288/97</v>
          </cell>
          <cell r="E59">
            <v>27.73</v>
          </cell>
          <cell r="F59">
            <v>9.06</v>
          </cell>
          <cell r="G59">
            <v>36.79</v>
          </cell>
          <cell r="H59" t="str">
            <v>Drenagem</v>
          </cell>
        </row>
        <row r="60">
          <cell r="A60" t="str">
            <v>04.400.04</v>
          </cell>
          <cell r="B60" t="str">
            <v>VALETA DE PROTEÇÃO DE CORTES C/ REVEST. CONCRETO - VPC 04</v>
          </cell>
          <cell r="C60" t="str">
            <v>m</v>
          </cell>
          <cell r="D60" t="str">
            <v>DNER-ES-288/97</v>
          </cell>
          <cell r="E60">
            <v>34.000000000000007</v>
          </cell>
          <cell r="F60">
            <v>11.11</v>
          </cell>
          <cell r="G60">
            <v>45.110000000000007</v>
          </cell>
          <cell r="H60" t="str">
            <v>Drenagem</v>
          </cell>
        </row>
        <row r="61">
          <cell r="A61" t="str">
            <v>04.401.01</v>
          </cell>
          <cell r="B61" t="str">
            <v>VALETA DE PROTEÇÃO DE ATERROS C/ REVEST. VEGETAL - VPA 01</v>
          </cell>
          <cell r="C61" t="str">
            <v>m</v>
          </cell>
          <cell r="D61" t="str">
            <v>DNER-ES-288/97</v>
          </cell>
          <cell r="E61">
            <v>28.54</v>
          </cell>
          <cell r="F61">
            <v>9.33</v>
          </cell>
          <cell r="G61">
            <v>37.869999999999997</v>
          </cell>
          <cell r="H61" t="str">
            <v>Drenagem</v>
          </cell>
        </row>
        <row r="62">
          <cell r="A62" t="str">
            <v>04.401.04</v>
          </cell>
          <cell r="B62" t="str">
            <v>VALETA DE PROTEÇÃO DE ATERROS C/ REVEST. CONCRETO - VPA 04</v>
          </cell>
          <cell r="C62" t="str">
            <v>m</v>
          </cell>
          <cell r="D62" t="str">
            <v>DNER-ES-288/97</v>
          </cell>
          <cell r="E62">
            <v>33.07</v>
          </cell>
          <cell r="F62">
            <v>10.81</v>
          </cell>
          <cell r="G62">
            <v>43.88</v>
          </cell>
          <cell r="H62" t="str">
            <v>Drenagem</v>
          </cell>
        </row>
        <row r="63">
          <cell r="A63" t="str">
            <v>04.500.02</v>
          </cell>
          <cell r="B63" t="str">
            <v>DRENO LONGITUDINAL PROF. P/CORTE EM SOLO - DPS 02</v>
          </cell>
          <cell r="C63" t="str">
            <v>m</v>
          </cell>
          <cell r="D63" t="str">
            <v>DNER-ES 292/97</v>
          </cell>
          <cell r="E63">
            <v>37.950000000000003</v>
          </cell>
          <cell r="F63">
            <v>12.4</v>
          </cell>
          <cell r="G63">
            <v>50.35</v>
          </cell>
          <cell r="H63" t="str">
            <v>Drenagem</v>
          </cell>
        </row>
        <row r="64">
          <cell r="A64" t="str">
            <v>04.500.07</v>
          </cell>
          <cell r="B64" t="str">
            <v>DRENO LONGITUDINAL PROF. P/CORTE EM SOLO - DPS 07</v>
          </cell>
          <cell r="C64" t="str">
            <v>m</v>
          </cell>
          <cell r="D64" t="str">
            <v>DNER-ES 292/97</v>
          </cell>
          <cell r="E64">
            <v>55.84</v>
          </cell>
          <cell r="F64">
            <v>18.25</v>
          </cell>
          <cell r="G64">
            <v>74.09</v>
          </cell>
          <cell r="H64" t="str">
            <v>Drenagem</v>
          </cell>
        </row>
        <row r="65">
          <cell r="A65" t="str">
            <v>04.502.02</v>
          </cell>
          <cell r="B65" t="str">
            <v>BOCA DE SAÍDA P/DRENO LONGITUDINAL PROF. BSD 02</v>
          </cell>
          <cell r="C65" t="str">
            <v>m</v>
          </cell>
          <cell r="D65" t="str">
            <v>DNER-ES 292/97</v>
          </cell>
          <cell r="E65">
            <v>63.86</v>
          </cell>
          <cell r="F65">
            <v>20.87</v>
          </cell>
          <cell r="G65">
            <v>84.73</v>
          </cell>
          <cell r="H65" t="str">
            <v>Drenagem</v>
          </cell>
        </row>
        <row r="66">
          <cell r="A66" t="str">
            <v>04.900.01</v>
          </cell>
          <cell r="B66" t="str">
            <v>SARJETA TRIANGULAR DE CONCRETO  – STC 01</v>
          </cell>
          <cell r="C66" t="str">
            <v>m</v>
          </cell>
          <cell r="D66" t="str">
            <v>DNER-ES 288/97</v>
          </cell>
          <cell r="E66">
            <v>28.789999999999996</v>
          </cell>
          <cell r="F66">
            <v>9.41</v>
          </cell>
          <cell r="G66">
            <v>38.199999999999996</v>
          </cell>
          <cell r="H66" t="str">
            <v>Drenagem</v>
          </cell>
        </row>
        <row r="67">
          <cell r="A67" t="str">
            <v>04.900.02</v>
          </cell>
          <cell r="B67" t="str">
            <v>SARJETA TRIANGULAR DE CONCRETO  – STC 02</v>
          </cell>
          <cell r="C67" t="str">
            <v>m</v>
          </cell>
          <cell r="D67" t="str">
            <v>DNER-ES 288/97</v>
          </cell>
          <cell r="E67">
            <v>19.32</v>
          </cell>
          <cell r="F67">
            <v>6.31</v>
          </cell>
          <cell r="G67">
            <v>25.63</v>
          </cell>
          <cell r="H67" t="str">
            <v>Drenagem</v>
          </cell>
        </row>
        <row r="68">
          <cell r="A68" t="str">
            <v>04.900.04</v>
          </cell>
          <cell r="B68" t="str">
            <v>SARJETA TRIANGULAR DE CONCRETO  – STC 04</v>
          </cell>
          <cell r="C68" t="str">
            <v>m</v>
          </cell>
          <cell r="D68" t="str">
            <v>DNER-ES 288/97</v>
          </cell>
          <cell r="E68">
            <v>13.63</v>
          </cell>
          <cell r="F68">
            <v>4.45</v>
          </cell>
          <cell r="G68">
            <v>18.080000000000002</v>
          </cell>
          <cell r="H68" t="str">
            <v>Drenagem</v>
          </cell>
        </row>
        <row r="69">
          <cell r="A69" t="str">
            <v>04.901.22</v>
          </cell>
          <cell r="B69" t="str">
            <v>SARJETA DE CANTEIRO CENTRAL DE CONCRETO - SCC 04</v>
          </cell>
          <cell r="C69" t="str">
            <v>m</v>
          </cell>
          <cell r="D69" t="str">
            <v>DNER-ES 288/97</v>
          </cell>
          <cell r="E69">
            <v>34.19</v>
          </cell>
          <cell r="F69">
            <v>11.17</v>
          </cell>
          <cell r="G69">
            <v>45.36</v>
          </cell>
          <cell r="H69" t="str">
            <v>Drenagem</v>
          </cell>
        </row>
        <row r="70">
          <cell r="A70" t="str">
            <v>04.910.01</v>
          </cell>
          <cell r="B70" t="str">
            <v>MEIO-FIO DE CONCRETO - MFC 01</v>
          </cell>
          <cell r="C70" t="str">
            <v>m</v>
          </cell>
          <cell r="D70" t="str">
            <v>DNER-ES 290/97</v>
          </cell>
          <cell r="E70">
            <v>27.869999999999997</v>
          </cell>
          <cell r="F70">
            <v>9.11</v>
          </cell>
          <cell r="G70">
            <v>36.979999999999997</v>
          </cell>
          <cell r="H70" t="str">
            <v>Drenagem</v>
          </cell>
        </row>
        <row r="71">
          <cell r="A71" t="str">
            <v>04.910.03</v>
          </cell>
          <cell r="B71" t="str">
            <v>MEIO-FIO DE CONCRETO - MFC 03</v>
          </cell>
          <cell r="C71" t="str">
            <v>m</v>
          </cell>
          <cell r="D71" t="str">
            <v>DNER-ES 290/97</v>
          </cell>
          <cell r="E71">
            <v>12.79</v>
          </cell>
          <cell r="F71">
            <v>4.18</v>
          </cell>
          <cell r="G71">
            <v>16.97</v>
          </cell>
          <cell r="H71" t="str">
            <v>Drenagem</v>
          </cell>
        </row>
        <row r="72">
          <cell r="A72" t="str">
            <v>04.910.05</v>
          </cell>
          <cell r="B72" t="str">
            <v>MEIO-FIO DE CONCRETO - MFC 05</v>
          </cell>
          <cell r="C72" t="str">
            <v>m</v>
          </cell>
          <cell r="D72" t="str">
            <v>DNER-ES 290/97</v>
          </cell>
          <cell r="E72">
            <v>12.839999999999998</v>
          </cell>
          <cell r="F72">
            <v>4.2</v>
          </cell>
          <cell r="G72">
            <v>17.04</v>
          </cell>
          <cell r="H72" t="str">
            <v>Drenagem</v>
          </cell>
        </row>
        <row r="73">
          <cell r="A73" t="str">
            <v>04.930.01</v>
          </cell>
          <cell r="B73" t="str">
            <v>CAIXA COLETORA DE SARJETA - CCS 01</v>
          </cell>
          <cell r="C73" t="str">
            <v>unid.</v>
          </cell>
          <cell r="D73" t="str">
            <v>DNER-ES-287/97</v>
          </cell>
          <cell r="E73">
            <v>694.62</v>
          </cell>
          <cell r="F73">
            <v>227</v>
          </cell>
          <cell r="G73">
            <v>921.62</v>
          </cell>
          <cell r="H73" t="str">
            <v>Drenagem</v>
          </cell>
        </row>
        <row r="74">
          <cell r="A74" t="str">
            <v>04.930.04</v>
          </cell>
          <cell r="B74" t="str">
            <v>CAIXA COLETORA DE SARJETA - CCS 04</v>
          </cell>
          <cell r="C74" t="str">
            <v>unid.</v>
          </cell>
          <cell r="D74" t="str">
            <v>DNER-ES-287/97</v>
          </cell>
          <cell r="E74">
            <v>636.63</v>
          </cell>
          <cell r="F74">
            <v>208.05</v>
          </cell>
          <cell r="G74">
            <v>844.68000000000006</v>
          </cell>
          <cell r="H74" t="str">
            <v>Drenagem</v>
          </cell>
        </row>
        <row r="75">
          <cell r="A75" t="str">
            <v>04.931.04</v>
          </cell>
          <cell r="B75" t="str">
            <v>CAIXA COLETORA DE TALVEGUE - CCT 04</v>
          </cell>
          <cell r="C75" t="str">
            <v>unid.</v>
          </cell>
          <cell r="D75" t="str">
            <v>DNER-ES-287/97</v>
          </cell>
          <cell r="E75">
            <v>648.08000000000004</v>
          </cell>
          <cell r="F75">
            <v>211.79</v>
          </cell>
          <cell r="G75">
            <v>859.87</v>
          </cell>
          <cell r="H75" t="str">
            <v>Drenagem</v>
          </cell>
        </row>
        <row r="76">
          <cell r="A76" t="str">
            <v>04.940.02</v>
          </cell>
          <cell r="B76" t="str">
            <v>DESCIDA D'ÁGUA TIPO RÁPIDA CANAL RETANGULAR - DAR 02</v>
          </cell>
          <cell r="C76" t="str">
            <v>m</v>
          </cell>
          <cell r="D76" t="str">
            <v>DNER-ES-291/97</v>
          </cell>
          <cell r="E76">
            <v>38.049999999999997</v>
          </cell>
          <cell r="F76">
            <v>12.43</v>
          </cell>
          <cell r="G76">
            <v>50.48</v>
          </cell>
          <cell r="H76" t="str">
            <v>Drenagem</v>
          </cell>
        </row>
        <row r="77">
          <cell r="A77" t="str">
            <v>04.940.03</v>
          </cell>
          <cell r="B77" t="str">
            <v>DESCIDA D'ÁGUA TIPO RÁPIDA CANAL RETANGULAR - DAR 03</v>
          </cell>
          <cell r="C77" t="str">
            <v>m</v>
          </cell>
          <cell r="D77" t="str">
            <v>DNER-ES-291/97</v>
          </cell>
          <cell r="E77">
            <v>52.16</v>
          </cell>
          <cell r="F77">
            <v>17.05</v>
          </cell>
          <cell r="G77">
            <v>69.209999999999994</v>
          </cell>
          <cell r="H77" t="str">
            <v>Drenagem</v>
          </cell>
        </row>
        <row r="78">
          <cell r="A78" t="str">
            <v>04.941.01</v>
          </cell>
          <cell r="B78" t="str">
            <v>DESCIDA D'ÁGUA ATERROS EM DEGRAUS - DAD 01</v>
          </cell>
          <cell r="C78" t="str">
            <v>m</v>
          </cell>
          <cell r="D78" t="str">
            <v>DNER-ES-291/97</v>
          </cell>
          <cell r="E78">
            <v>50.730000000000004</v>
          </cell>
          <cell r="F78">
            <v>16.579999999999998</v>
          </cell>
          <cell r="G78">
            <v>67.31</v>
          </cell>
          <cell r="H78" t="str">
            <v>Drenagem</v>
          </cell>
        </row>
        <row r="79">
          <cell r="A79" t="str">
            <v>04.941.06</v>
          </cell>
          <cell r="B79" t="str">
            <v>DESCIDA D'ÁGUA ATERROS EM DEGRAUS ARMADOS - DAD 06</v>
          </cell>
          <cell r="C79" t="str">
            <v>m</v>
          </cell>
          <cell r="D79" t="str">
            <v>DNER-ES-291/97</v>
          </cell>
          <cell r="E79">
            <v>213.45000000000002</v>
          </cell>
          <cell r="F79">
            <v>69.760000000000005</v>
          </cell>
          <cell r="G79">
            <v>283.21000000000004</v>
          </cell>
          <cell r="H79" t="str">
            <v>Drenagem</v>
          </cell>
        </row>
        <row r="80">
          <cell r="A80" t="str">
            <v>04.941.08</v>
          </cell>
          <cell r="B80" t="str">
            <v>DESCIDA D'ÁGUA ATERROS EM DEGRAUS ARMADOS - DAD 08</v>
          </cell>
          <cell r="C80" t="str">
            <v>m</v>
          </cell>
          <cell r="D80" t="str">
            <v>DNER-ES-291/97</v>
          </cell>
          <cell r="E80">
            <v>248.56</v>
          </cell>
          <cell r="F80">
            <v>81.23</v>
          </cell>
          <cell r="G80">
            <v>329.79</v>
          </cell>
          <cell r="H80" t="str">
            <v>Drenagem</v>
          </cell>
        </row>
        <row r="81">
          <cell r="A81" t="str">
            <v>04.941.31</v>
          </cell>
          <cell r="B81" t="str">
            <v>DESCIDA D'ÁGUA CORTES EM DEGRAUS - DCD 01</v>
          </cell>
          <cell r="C81" t="str">
            <v>m</v>
          </cell>
          <cell r="D81" t="str">
            <v>DNER-ES-291/97</v>
          </cell>
          <cell r="E81">
            <v>51.340000000000011</v>
          </cell>
          <cell r="F81">
            <v>16.78</v>
          </cell>
          <cell r="G81">
            <v>68.12</v>
          </cell>
          <cell r="H81" t="str">
            <v>Drenagem</v>
          </cell>
        </row>
        <row r="82">
          <cell r="A82" t="str">
            <v>04.941.32</v>
          </cell>
          <cell r="B82" t="str">
            <v>DESCIDA D'ÁGUA CORTES EM DEGRAUS ARM. - DCD 02</v>
          </cell>
          <cell r="C82" t="str">
            <v>m</v>
          </cell>
          <cell r="D82" t="str">
            <v>DNER-ES-291/97</v>
          </cell>
          <cell r="E82">
            <v>69.02000000000001</v>
          </cell>
          <cell r="F82">
            <v>22.56</v>
          </cell>
          <cell r="G82">
            <v>91.580000000000013</v>
          </cell>
          <cell r="H82" t="str">
            <v>Drenagem</v>
          </cell>
        </row>
        <row r="83">
          <cell r="A83" t="str">
            <v>04.942.01</v>
          </cell>
          <cell r="B83" t="str">
            <v>ENTRADA D'ÁGUA - EDA 01</v>
          </cell>
          <cell r="C83" t="str">
            <v>unid.</v>
          </cell>
          <cell r="D83" t="str">
            <v>DNER-ES-291/97</v>
          </cell>
          <cell r="E83">
            <v>22.689999999999998</v>
          </cell>
          <cell r="F83">
            <v>7.42</v>
          </cell>
          <cell r="G83">
            <v>30.11</v>
          </cell>
          <cell r="H83" t="str">
            <v>Drenagem</v>
          </cell>
        </row>
        <row r="84">
          <cell r="A84" t="str">
            <v>04.942.02</v>
          </cell>
          <cell r="B84" t="str">
            <v>ENTRADA D'ÁGUA - EDA 02</v>
          </cell>
          <cell r="C84" t="str">
            <v>unid.</v>
          </cell>
          <cell r="D84" t="str">
            <v>DNER-ES-291/97</v>
          </cell>
          <cell r="E84">
            <v>27.919999999999998</v>
          </cell>
          <cell r="F84">
            <v>9.1199999999999992</v>
          </cell>
          <cell r="G84">
            <v>37.04</v>
          </cell>
          <cell r="H84" t="str">
            <v>Drenagem</v>
          </cell>
        </row>
        <row r="85">
          <cell r="A85" t="str">
            <v>04.950.01</v>
          </cell>
          <cell r="B85" t="str">
            <v>DISSIPADOR DE ENERGIA - DES 01</v>
          </cell>
          <cell r="C85" t="str">
            <v>unid.</v>
          </cell>
          <cell r="D85" t="str">
            <v>DNER-ES-283/97</v>
          </cell>
          <cell r="E85">
            <v>109.97999999999999</v>
          </cell>
          <cell r="F85">
            <v>35.94</v>
          </cell>
          <cell r="G85">
            <v>145.91999999999999</v>
          </cell>
          <cell r="H85" t="str">
            <v>Drenagem</v>
          </cell>
        </row>
        <row r="86">
          <cell r="A86" t="str">
            <v>04.950.21</v>
          </cell>
          <cell r="B86" t="str">
            <v>DISSIPADOR DE ENERGIA - DEB 01</v>
          </cell>
          <cell r="C86" t="str">
            <v>unid.</v>
          </cell>
          <cell r="D86" t="str">
            <v>DNER-ES-283/97</v>
          </cell>
          <cell r="E86">
            <v>121.85</v>
          </cell>
          <cell r="F86">
            <v>39.82</v>
          </cell>
          <cell r="G86">
            <v>161.66999999999999</v>
          </cell>
          <cell r="H86" t="str">
            <v>Drenagem</v>
          </cell>
        </row>
        <row r="87">
          <cell r="A87" t="str">
            <v>04.950.24</v>
          </cell>
          <cell r="B87" t="str">
            <v>DISSIPADOR DE ENERGIA - DEB 04</v>
          </cell>
          <cell r="C87" t="str">
            <v>unid.</v>
          </cell>
          <cell r="D87" t="str">
            <v>DNER-ES-283/97</v>
          </cell>
          <cell r="E87">
            <v>971.39</v>
          </cell>
          <cell r="F87">
            <v>317.45</v>
          </cell>
          <cell r="G87">
            <v>1288.8399999999999</v>
          </cell>
          <cell r="H87" t="str">
            <v>Drenagem</v>
          </cell>
        </row>
        <row r="88">
          <cell r="A88" t="str">
            <v>04.950.51</v>
          </cell>
          <cell r="B88" t="str">
            <v>DISSIPADOR DE ENERGIA - DED 01</v>
          </cell>
          <cell r="C88" t="str">
            <v>unid.</v>
          </cell>
          <cell r="D88" t="str">
            <v>DNER-ES-283/97</v>
          </cell>
          <cell r="E88">
            <v>127.19</v>
          </cell>
          <cell r="F88">
            <v>41.57</v>
          </cell>
          <cell r="G88">
            <v>168.76</v>
          </cell>
          <cell r="H88" t="str">
            <v>Drenagem</v>
          </cell>
        </row>
        <row r="89">
          <cell r="A89" t="str">
            <v>04.962.02</v>
          </cell>
          <cell r="B89" t="str">
            <v>CAIXA DE LIGAÇÃO E PASSAGEM - CLP 02</v>
          </cell>
          <cell r="C89" t="str">
            <v>unid.</v>
          </cell>
          <cell r="D89" t="str">
            <v>DNER-ES-287/97</v>
          </cell>
          <cell r="E89">
            <v>445.51</v>
          </cell>
          <cell r="F89">
            <v>145.59</v>
          </cell>
          <cell r="G89">
            <v>591.1</v>
          </cell>
          <cell r="H89" t="str">
            <v>Drenagem</v>
          </cell>
        </row>
        <row r="90">
          <cell r="A90" t="str">
            <v>04.990.01</v>
          </cell>
          <cell r="B90" t="str">
            <v>TRANSPOSIÇÃO DE SEGMENTO DE SARJETA - TSS 01</v>
          </cell>
          <cell r="C90" t="str">
            <v>m</v>
          </cell>
          <cell r="D90" t="str">
            <v>DNER-ES-287/97</v>
          </cell>
          <cell r="E90">
            <v>79.88</v>
          </cell>
          <cell r="F90">
            <v>26.1</v>
          </cell>
          <cell r="G90">
            <v>105.97999999999999</v>
          </cell>
          <cell r="H90" t="str">
            <v>Drenagem</v>
          </cell>
        </row>
        <row r="91">
          <cell r="A91" t="str">
            <v>04.990.03</v>
          </cell>
          <cell r="B91" t="str">
            <v>TRANSPOSIÇÃO DE SEGMENTO DE SARJETA - TSS 03</v>
          </cell>
          <cell r="C91" t="str">
            <v>m</v>
          </cell>
          <cell r="D91" t="str">
            <v>DNER-ES-287/97</v>
          </cell>
          <cell r="E91">
            <v>127.31</v>
          </cell>
          <cell r="F91">
            <v>41.6</v>
          </cell>
          <cell r="G91">
            <v>168.91</v>
          </cell>
          <cell r="H91" t="str">
            <v>Drenagem</v>
          </cell>
        </row>
        <row r="92">
          <cell r="A92" t="str">
            <v>OBRAS DE ARTE CORRENTES</v>
          </cell>
        </row>
        <row r="93">
          <cell r="A93" t="str">
            <v>04.100.02</v>
          </cell>
          <cell r="B93" t="str">
            <v>CORPO BSTC D=0,80M</v>
          </cell>
          <cell r="C93" t="str">
            <v>m</v>
          </cell>
          <cell r="D93" t="str">
            <v>DNER-ES-284/97</v>
          </cell>
          <cell r="E93">
            <v>231.74</v>
          </cell>
          <cell r="F93">
            <v>75.73</v>
          </cell>
          <cell r="G93">
            <v>307.47000000000003</v>
          </cell>
          <cell r="H93" t="str">
            <v>Arte Correntes</v>
          </cell>
        </row>
        <row r="94">
          <cell r="A94" t="str">
            <v>04.100.03</v>
          </cell>
          <cell r="B94" t="str">
            <v>CORPO BSTC D=1,00M</v>
          </cell>
          <cell r="C94" t="str">
            <v>m</v>
          </cell>
          <cell r="D94" t="str">
            <v>DNER-ES-284/97</v>
          </cell>
          <cell r="E94">
            <v>330.61</v>
          </cell>
          <cell r="F94">
            <v>108.04</v>
          </cell>
          <cell r="G94">
            <v>438.65000000000003</v>
          </cell>
          <cell r="H94" t="str">
            <v>Arte Correntes</v>
          </cell>
        </row>
        <row r="95">
          <cell r="A95" t="str">
            <v>04.100.04</v>
          </cell>
          <cell r="B95" t="str">
            <v>CORPO BSTC D=1,20M</v>
          </cell>
          <cell r="C95" t="str">
            <v>m</v>
          </cell>
          <cell r="D95" t="str">
            <v>DNER-ES-284/97</v>
          </cell>
          <cell r="E95">
            <v>406.59000000000003</v>
          </cell>
          <cell r="F95">
            <v>132.87</v>
          </cell>
          <cell r="G95">
            <v>539.46</v>
          </cell>
          <cell r="H95" t="str">
            <v>Arte Correntes</v>
          </cell>
        </row>
        <row r="96">
          <cell r="A96" t="str">
            <v>04.101.02</v>
          </cell>
          <cell r="B96" t="str">
            <v>BOCA BSTC D=0,80M NORMAL</v>
          </cell>
          <cell r="C96" t="str">
            <v>unid.</v>
          </cell>
          <cell r="D96" t="str">
            <v>DNER-ES-284/97</v>
          </cell>
          <cell r="E96">
            <v>615.80000000000007</v>
          </cell>
          <cell r="F96">
            <v>201.24</v>
          </cell>
          <cell r="G96">
            <v>817.04000000000008</v>
          </cell>
          <cell r="H96" t="str">
            <v>Arte Correntes</v>
          </cell>
        </row>
        <row r="97">
          <cell r="A97" t="str">
            <v>04.101.03</v>
          </cell>
          <cell r="B97" t="str">
            <v>BOCA BSTC D=1,00M NORMAL</v>
          </cell>
          <cell r="C97" t="str">
            <v>unid.</v>
          </cell>
          <cell r="D97" t="str">
            <v>DNER-ES-284/97</v>
          </cell>
          <cell r="E97">
            <v>960.25999999999988</v>
          </cell>
          <cell r="F97">
            <v>313.81</v>
          </cell>
          <cell r="G97">
            <v>1274.07</v>
          </cell>
          <cell r="H97" t="str">
            <v>Arte Correntes</v>
          </cell>
        </row>
        <row r="98">
          <cell r="A98" t="str">
            <v>04.101.04</v>
          </cell>
          <cell r="B98" t="str">
            <v>BOCA BSTC D=1,20M NORMAL</v>
          </cell>
          <cell r="C98" t="str">
            <v>unid.</v>
          </cell>
          <cell r="D98" t="str">
            <v>DNER-ES-284/97</v>
          </cell>
          <cell r="E98">
            <v>1399.3500000000001</v>
          </cell>
          <cell r="F98">
            <v>457.31</v>
          </cell>
          <cell r="G98">
            <v>1856.66</v>
          </cell>
          <cell r="H98" t="str">
            <v>Arte Correntes</v>
          </cell>
        </row>
        <row r="99">
          <cell r="A99" t="str">
            <v>04.110.01</v>
          </cell>
          <cell r="B99" t="str">
            <v>CORPO BDTC D=1,00M</v>
          </cell>
          <cell r="C99" t="str">
            <v>m</v>
          </cell>
          <cell r="D99" t="str">
            <v>DNER-ES-284/97</v>
          </cell>
          <cell r="E99">
            <v>682.32000000000016</v>
          </cell>
          <cell r="F99">
            <v>222.98</v>
          </cell>
          <cell r="G99">
            <v>905.30000000000018</v>
          </cell>
          <cell r="H99" t="str">
            <v>Arte Correntes</v>
          </cell>
        </row>
        <row r="100">
          <cell r="A100" t="str">
            <v>04.110.02</v>
          </cell>
          <cell r="B100" t="str">
            <v>CORPO BDTC D=1,20M</v>
          </cell>
          <cell r="C100" t="str">
            <v>m</v>
          </cell>
          <cell r="D100" t="str">
            <v>DNER-ES-284/97</v>
          </cell>
          <cell r="E100">
            <v>859.51</v>
          </cell>
          <cell r="F100">
            <v>280.89</v>
          </cell>
          <cell r="G100">
            <v>1140.4000000000001</v>
          </cell>
          <cell r="H100" t="str">
            <v>Arte Correntes</v>
          </cell>
        </row>
        <row r="101">
          <cell r="A101" t="str">
            <v>04.111.01</v>
          </cell>
          <cell r="B101" t="str">
            <v>BOCA BDTC D=1,00M NORMAL</v>
          </cell>
          <cell r="C101" t="str">
            <v>unid.</v>
          </cell>
          <cell r="D101" t="str">
            <v>DNER-ES-284/97</v>
          </cell>
          <cell r="E101">
            <v>1347.9199999999998</v>
          </cell>
          <cell r="F101">
            <v>440.5</v>
          </cell>
          <cell r="G101">
            <v>1788.4199999999998</v>
          </cell>
          <cell r="H101" t="str">
            <v>Arte Correntes</v>
          </cell>
        </row>
        <row r="102">
          <cell r="A102" t="str">
            <v>04.111.02</v>
          </cell>
          <cell r="B102" t="str">
            <v>BOCA BDTC D=1,20M NORMAL</v>
          </cell>
          <cell r="C102" t="str">
            <v>unid.</v>
          </cell>
          <cell r="D102" t="str">
            <v>DNER-ES-284/97</v>
          </cell>
          <cell r="E102">
            <v>1970.3899999999999</v>
          </cell>
          <cell r="F102">
            <v>643.91999999999996</v>
          </cell>
          <cell r="G102">
            <v>2614.31</v>
          </cell>
          <cell r="H102" t="str">
            <v>Arte Correntes</v>
          </cell>
        </row>
        <row r="103">
          <cell r="A103" t="str">
            <v>04.120.01</v>
          </cell>
          <cell r="B103" t="str">
            <v>CORPO BTTC D=1,00M</v>
          </cell>
          <cell r="C103" t="str">
            <v>m</v>
          </cell>
          <cell r="D103" t="str">
            <v>DNER-ES-284/97</v>
          </cell>
          <cell r="E103">
            <v>949.65</v>
          </cell>
          <cell r="F103">
            <v>310.35000000000002</v>
          </cell>
          <cell r="G103">
            <v>1260</v>
          </cell>
          <cell r="H103" t="str">
            <v>Arte Correntes</v>
          </cell>
        </row>
        <row r="104">
          <cell r="A104" t="str">
            <v>04.121.01</v>
          </cell>
          <cell r="B104" t="str">
            <v>BOCA BTTC D=1,00M NORMAL</v>
          </cell>
          <cell r="C104" t="str">
            <v>unid.</v>
          </cell>
          <cell r="D104" t="str">
            <v>DNER-ES-284/97</v>
          </cell>
          <cell r="E104">
            <v>1740.02</v>
          </cell>
          <cell r="F104">
            <v>568.64</v>
          </cell>
          <cell r="G104">
            <v>2308.66</v>
          </cell>
          <cell r="H104" t="str">
            <v>Arte Correntes</v>
          </cell>
        </row>
        <row r="105">
          <cell r="A105" t="str">
            <v>04.200.03</v>
          </cell>
          <cell r="B105" t="str">
            <v>CORPO DE BSCC 2,50X2,50 ALT. 0,00A1,00M</v>
          </cell>
          <cell r="C105" t="str">
            <v>m</v>
          </cell>
          <cell r="D105" t="str">
            <v>DNER-ES-286/97</v>
          </cell>
          <cell r="E105">
            <v>1309.19</v>
          </cell>
          <cell r="F105">
            <v>427.84</v>
          </cell>
          <cell r="G105">
            <v>1737.03</v>
          </cell>
          <cell r="H105" t="str">
            <v>Arte Correntes</v>
          </cell>
        </row>
        <row r="106">
          <cell r="A106" t="str">
            <v>04.200.04</v>
          </cell>
          <cell r="B106" t="str">
            <v>CORPO DE BSCC 3,00X3,00 ALT. 0,00A1,00M</v>
          </cell>
          <cell r="C106" t="str">
            <v>m</v>
          </cell>
          <cell r="D106" t="str">
            <v>DNER-ES-286/97</v>
          </cell>
          <cell r="E106">
            <v>1741.9699999999998</v>
          </cell>
          <cell r="F106">
            <v>569.28</v>
          </cell>
          <cell r="G106">
            <v>2311.25</v>
          </cell>
          <cell r="H106" t="str">
            <v>Arte Correntes</v>
          </cell>
        </row>
        <row r="107">
          <cell r="A107" t="str">
            <v>04.200.06</v>
          </cell>
          <cell r="B107" t="str">
            <v>CORPO DE BSCC 2,00X2,00 ALT. 1,00A2,50M</v>
          </cell>
          <cell r="C107" t="str">
            <v>m</v>
          </cell>
          <cell r="D107" t="str">
            <v>DNER-ES-286/97</v>
          </cell>
          <cell r="E107">
            <v>823.61</v>
          </cell>
          <cell r="F107">
            <v>269.16000000000003</v>
          </cell>
          <cell r="G107">
            <v>1092.77</v>
          </cell>
          <cell r="H107" t="str">
            <v>Arte Correntes</v>
          </cell>
        </row>
        <row r="108">
          <cell r="A108" t="str">
            <v>04.200.09</v>
          </cell>
          <cell r="B108" t="str">
            <v>CORPO DE BSCC 1,50X1,50 ALT. 2,50A5,00M</v>
          </cell>
          <cell r="C108" t="str">
            <v>m</v>
          </cell>
          <cell r="D108" t="str">
            <v>DNER-ES-286/97</v>
          </cell>
          <cell r="E108">
            <v>630.48</v>
          </cell>
          <cell r="F108">
            <v>206.04</v>
          </cell>
          <cell r="G108">
            <v>836.52</v>
          </cell>
          <cell r="H108" t="str">
            <v>Arte Correntes</v>
          </cell>
        </row>
        <row r="109">
          <cell r="A109" t="str">
            <v>04.200.14</v>
          </cell>
          <cell r="B109" t="str">
            <v>CORPO DE BSCC 2,00X2,00M ALT. 5,00A7,50M</v>
          </cell>
          <cell r="C109" t="str">
            <v>m</v>
          </cell>
          <cell r="D109" t="str">
            <v>DNER-ES-286/97</v>
          </cell>
          <cell r="E109">
            <v>1093.22</v>
          </cell>
          <cell r="F109">
            <v>357.26</v>
          </cell>
          <cell r="G109">
            <v>1450.48</v>
          </cell>
          <cell r="H109" t="str">
            <v>Arte Correntes</v>
          </cell>
        </row>
        <row r="110">
          <cell r="A110" t="str">
            <v>04.200.15</v>
          </cell>
          <cell r="B110" t="str">
            <v>CORPO DE BSCC 2,50X2,50M ALT. 5,00A7,50M</v>
          </cell>
          <cell r="C110" t="str">
            <v>m</v>
          </cell>
          <cell r="D110" t="str">
            <v>DNER-ES-286/97</v>
          </cell>
          <cell r="E110">
            <v>1599.75</v>
          </cell>
          <cell r="F110">
            <v>522.79999999999995</v>
          </cell>
          <cell r="G110">
            <v>2122.5500000000002</v>
          </cell>
          <cell r="H110" t="str">
            <v>Arte Correntes</v>
          </cell>
        </row>
        <row r="111">
          <cell r="A111" t="str">
            <v>04.200.16</v>
          </cell>
          <cell r="B111" t="str">
            <v>CORPO DE BSCC 3,00X3,00M ALT. 5,00A7,50M</v>
          </cell>
          <cell r="C111" t="str">
            <v>m</v>
          </cell>
          <cell r="D111" t="str">
            <v>DNER-ES-286/97</v>
          </cell>
          <cell r="E111">
            <v>2267.15</v>
          </cell>
          <cell r="F111">
            <v>740.9</v>
          </cell>
          <cell r="G111">
            <v>3008.05</v>
          </cell>
          <cell r="H111" t="str">
            <v>Arte Correntes</v>
          </cell>
        </row>
        <row r="112">
          <cell r="A112" t="str">
            <v>04.200.19</v>
          </cell>
          <cell r="B112" t="str">
            <v>CORPO DE BSCC 2,50X2,50M ALT. 7,50A10,00M</v>
          </cell>
          <cell r="C112" t="str">
            <v>m</v>
          </cell>
          <cell r="D112" t="str">
            <v>DNER-ES-286/97</v>
          </cell>
          <cell r="E112">
            <v>1748.98</v>
          </cell>
          <cell r="F112">
            <v>571.57000000000005</v>
          </cell>
          <cell r="G112">
            <v>2320.5500000000002</v>
          </cell>
          <cell r="H112" t="str">
            <v>Arte Correntes</v>
          </cell>
        </row>
        <row r="113">
          <cell r="A113" t="str">
            <v>04.200.20</v>
          </cell>
          <cell r="B113" t="str">
            <v>CORPO DE BSCC 3,00X3,00M ALT. 7,50A10,00M</v>
          </cell>
          <cell r="C113" t="str">
            <v>m</v>
          </cell>
          <cell r="D113" t="str">
            <v>DNER-ES-286/97</v>
          </cell>
          <cell r="E113">
            <v>2504.4600000000005</v>
          </cell>
          <cell r="F113">
            <v>818.46</v>
          </cell>
          <cell r="G113">
            <v>3322.9200000000005</v>
          </cell>
          <cell r="H113" t="str">
            <v>Arte Correntes</v>
          </cell>
        </row>
        <row r="114">
          <cell r="A114" t="str">
            <v>04.200.22</v>
          </cell>
          <cell r="B114" t="str">
            <v>CORPO DE BSCC 2,00X2,00M ALT. 10,00A12,50M</v>
          </cell>
          <cell r="C114" t="str">
            <v>m</v>
          </cell>
          <cell r="D114" t="str">
            <v>DNER-ES-286/97</v>
          </cell>
          <cell r="E114">
            <v>1342.35</v>
          </cell>
          <cell r="F114">
            <v>438.68</v>
          </cell>
          <cell r="G114">
            <v>1781.03</v>
          </cell>
          <cell r="H114" t="str">
            <v>Arte Correntes</v>
          </cell>
        </row>
        <row r="115">
          <cell r="A115" t="str">
            <v>04.200.23</v>
          </cell>
          <cell r="B115" t="str">
            <v>CORPO DE BSCC 2,50X2,50M ALT. 10,00A12,50M</v>
          </cell>
          <cell r="C115" t="str">
            <v>m</v>
          </cell>
          <cell r="D115" t="str">
            <v>DNER-ES-286/97</v>
          </cell>
          <cell r="E115">
            <v>1940.19</v>
          </cell>
          <cell r="F115">
            <v>634.04999999999995</v>
          </cell>
          <cell r="G115">
            <v>2574.2399999999998</v>
          </cell>
          <cell r="H115" t="str">
            <v>Arte Correntes</v>
          </cell>
        </row>
        <row r="116">
          <cell r="A116" t="str">
            <v>04.200.28</v>
          </cell>
          <cell r="B116" t="str">
            <v>CORPO DE BSCC 3,00X3,00M ALT. 12,50A15,00M</v>
          </cell>
          <cell r="C116" t="str">
            <v>m</v>
          </cell>
          <cell r="D116" t="str">
            <v>DNER-ES-286/97</v>
          </cell>
          <cell r="E116">
            <v>2938.85</v>
          </cell>
          <cell r="F116">
            <v>960.42</v>
          </cell>
          <cell r="G116">
            <v>3899.27</v>
          </cell>
          <cell r="H116" t="str">
            <v>Arte Correntes</v>
          </cell>
        </row>
        <row r="117">
          <cell r="A117" t="str">
            <v>04.201.01</v>
          </cell>
          <cell r="B117" t="str">
            <v>BOCA DE BSCC 1,50X1,50M NORMAL</v>
          </cell>
          <cell r="C117" t="str">
            <v>unid.</v>
          </cell>
          <cell r="D117" t="str">
            <v>DNER-ES-286/97</v>
          </cell>
          <cell r="E117">
            <v>3797.59</v>
          </cell>
          <cell r="F117">
            <v>1241.05</v>
          </cell>
          <cell r="G117">
            <v>5038.6400000000003</v>
          </cell>
          <cell r="H117" t="str">
            <v>Arte Correntes</v>
          </cell>
        </row>
        <row r="118">
          <cell r="A118" t="str">
            <v>04.201.02</v>
          </cell>
          <cell r="B118" t="str">
            <v>BOCA DE BSCC 2,00X2,00M NORMAL</v>
          </cell>
          <cell r="C118" t="str">
            <v>unid.</v>
          </cell>
          <cell r="D118" t="str">
            <v>DNER-ES-286/97</v>
          </cell>
          <cell r="E118">
            <v>5927.28</v>
          </cell>
          <cell r="F118">
            <v>1937.04</v>
          </cell>
          <cell r="G118">
            <v>7864.32</v>
          </cell>
          <cell r="H118" t="str">
            <v>Arte Correntes</v>
          </cell>
        </row>
        <row r="119">
          <cell r="A119" t="str">
            <v>04.201.03</v>
          </cell>
          <cell r="B119" t="str">
            <v>BOCA DE BSCC 2,50X2,50M NORMAL</v>
          </cell>
          <cell r="C119" t="str">
            <v>unid.</v>
          </cell>
          <cell r="D119" t="str">
            <v>DNER-ES-286/97</v>
          </cell>
          <cell r="E119">
            <v>8002.2900000000009</v>
          </cell>
          <cell r="F119">
            <v>2615.15</v>
          </cell>
          <cell r="G119">
            <v>10617.44</v>
          </cell>
          <cell r="H119" t="str">
            <v>Arte Correntes</v>
          </cell>
        </row>
        <row r="120">
          <cell r="A120" t="str">
            <v>04.201.04</v>
          </cell>
          <cell r="B120" t="str">
            <v>BOCA DE BSCC 3,00X3,00M NORMAL</v>
          </cell>
          <cell r="C120" t="str">
            <v>unid.</v>
          </cell>
          <cell r="D120" t="str">
            <v>DNER-ES-286/97</v>
          </cell>
          <cell r="E120">
            <v>11442.839999999998</v>
          </cell>
          <cell r="F120">
            <v>3739.52</v>
          </cell>
          <cell r="G120">
            <v>15182.359999999999</v>
          </cell>
          <cell r="H120" t="str">
            <v>Arte Correntes</v>
          </cell>
        </row>
        <row r="121">
          <cell r="A121" t="str">
            <v>04.210.01</v>
          </cell>
          <cell r="B121" t="str">
            <v>CORPO BDCC 1,50X1,50M ALT. 0,00A1,00M</v>
          </cell>
          <cell r="C121" t="str">
            <v>m</v>
          </cell>
          <cell r="D121" t="str">
            <v>DNER-ES-286/97</v>
          </cell>
          <cell r="E121">
            <v>1113.8399999999999</v>
          </cell>
          <cell r="F121">
            <v>364</v>
          </cell>
          <cell r="G121">
            <v>1477.84</v>
          </cell>
          <cell r="H121" t="str">
            <v>Arte Correntes</v>
          </cell>
        </row>
        <row r="122">
          <cell r="A122" t="str">
            <v>04.210.05</v>
          </cell>
          <cell r="B122" t="str">
            <v>CORPO BDCC 1,50X1,50M ALT. 1,00A2,50M</v>
          </cell>
          <cell r="C122" t="str">
            <v>m</v>
          </cell>
          <cell r="D122" t="str">
            <v>DNER-ES-286/97</v>
          </cell>
          <cell r="E122">
            <v>995.42000000000007</v>
          </cell>
          <cell r="F122">
            <v>325.3</v>
          </cell>
          <cell r="G122">
            <v>1320.72</v>
          </cell>
          <cell r="H122" t="str">
            <v>Arte Correntes</v>
          </cell>
        </row>
        <row r="123">
          <cell r="A123" t="str">
            <v>04.210.09</v>
          </cell>
          <cell r="B123" t="str">
            <v>CORPO BDCC 1,50X1,50M ALT. 2,50A5,00M</v>
          </cell>
          <cell r="C123" t="str">
            <v>m</v>
          </cell>
          <cell r="D123" t="str">
            <v>DNER-ES-286/97</v>
          </cell>
          <cell r="E123">
            <v>1052.82</v>
          </cell>
          <cell r="F123">
            <v>344.06</v>
          </cell>
          <cell r="G123">
            <v>1396.8799999999999</v>
          </cell>
          <cell r="H123" t="str">
            <v>Arte Correntes</v>
          </cell>
        </row>
        <row r="124">
          <cell r="A124" t="str">
            <v>04.210.10</v>
          </cell>
          <cell r="B124" t="str">
            <v>CORPO BDCC 2,00X2,00M ALT. 2,50A5,00M</v>
          </cell>
          <cell r="C124" t="str">
            <v>m</v>
          </cell>
          <cell r="D124" t="str">
            <v>DNER-ES-286/97</v>
          </cell>
          <cell r="E124">
            <v>1609.0899999999997</v>
          </cell>
          <cell r="F124">
            <v>525.85</v>
          </cell>
          <cell r="G124">
            <v>2134.9399999999996</v>
          </cell>
          <cell r="H124" t="str">
            <v>Arte Correntes</v>
          </cell>
        </row>
        <row r="125">
          <cell r="A125" t="str">
            <v>04.210.13</v>
          </cell>
          <cell r="B125" t="str">
            <v>CORPO BDCC 1,50X1,50M ALT. 5,00A7,50M</v>
          </cell>
          <cell r="C125" t="str">
            <v>m</v>
          </cell>
          <cell r="D125" t="str">
            <v>DNER-ES-286/97</v>
          </cell>
          <cell r="E125">
            <v>1183.0800000000002</v>
          </cell>
          <cell r="F125">
            <v>386.63</v>
          </cell>
          <cell r="G125">
            <v>1569.71</v>
          </cell>
          <cell r="H125" t="str">
            <v>Arte Correntes</v>
          </cell>
        </row>
        <row r="126">
          <cell r="A126" t="str">
            <v>04.210.17</v>
          </cell>
          <cell r="B126" t="str">
            <v>CORPO BDCC 1,50X1,50M ALT. 7,50A10,00M</v>
          </cell>
          <cell r="C126" t="str">
            <v>m</v>
          </cell>
          <cell r="D126" t="str">
            <v>DNER-ES-286/97</v>
          </cell>
          <cell r="E126">
            <v>1298.5800000000002</v>
          </cell>
          <cell r="F126">
            <v>424.38</v>
          </cell>
          <cell r="G126">
            <v>1722.96</v>
          </cell>
          <cell r="H126" t="str">
            <v>Arte Correntes</v>
          </cell>
        </row>
        <row r="127">
          <cell r="A127" t="str">
            <v>04.210.21</v>
          </cell>
          <cell r="B127" t="str">
            <v>CORPO BDCC 1,50X1,50M ALT. 10,00A12,50M</v>
          </cell>
          <cell r="C127" t="str">
            <v>m</v>
          </cell>
          <cell r="D127" t="str">
            <v>DNER-ES-286/97</v>
          </cell>
          <cell r="E127">
            <v>1479.23</v>
          </cell>
          <cell r="F127">
            <v>483.41</v>
          </cell>
          <cell r="G127">
            <v>1962.64</v>
          </cell>
          <cell r="H127" t="str">
            <v>Arte Correntes</v>
          </cell>
        </row>
        <row r="128">
          <cell r="A128" t="str">
            <v>04.210.25</v>
          </cell>
          <cell r="B128" t="str">
            <v>CORPO BDCC 1,50X1,50M ALT. 12,50A15,00M</v>
          </cell>
          <cell r="C128" t="str">
            <v>m</v>
          </cell>
          <cell r="D128" t="str">
            <v>DNER-ES-286/97</v>
          </cell>
          <cell r="E128">
            <v>1570.21</v>
          </cell>
          <cell r="F128">
            <v>513.14</v>
          </cell>
          <cell r="G128">
            <v>2083.35</v>
          </cell>
          <cell r="H128" t="str">
            <v>Arte Correntes</v>
          </cell>
        </row>
        <row r="129">
          <cell r="A129" t="str">
            <v>04.210.27</v>
          </cell>
          <cell r="B129" t="str">
            <v>CORPO BDCC 2,50X2,50M ALT. 12,50A15,00M</v>
          </cell>
          <cell r="C129" t="str">
            <v>m</v>
          </cell>
          <cell r="D129" t="str">
            <v>DNER-ES-286/97</v>
          </cell>
          <cell r="E129">
            <v>3364.87</v>
          </cell>
          <cell r="F129">
            <v>1099.6400000000001</v>
          </cell>
          <cell r="G129">
            <v>4464.51</v>
          </cell>
          <cell r="H129" t="str">
            <v>Arte Correntes</v>
          </cell>
        </row>
        <row r="130">
          <cell r="A130" t="str">
            <v>04.211.01</v>
          </cell>
          <cell r="B130" t="str">
            <v>BOCA BDCC 1,50X1,50M NORMAL</v>
          </cell>
          <cell r="C130" t="str">
            <v>unid.</v>
          </cell>
          <cell r="D130" t="str">
            <v>DNER-ES-286/97</v>
          </cell>
          <cell r="E130">
            <v>4375.45</v>
          </cell>
          <cell r="F130">
            <v>1429.9</v>
          </cell>
          <cell r="G130">
            <v>5805.35</v>
          </cell>
          <cell r="H130" t="str">
            <v>Arte Correntes</v>
          </cell>
        </row>
        <row r="131">
          <cell r="A131" t="str">
            <v>04.211.02</v>
          </cell>
          <cell r="B131" t="str">
            <v>BOCA BDCC 2,00X2,00M NORMAL</v>
          </cell>
          <cell r="C131" t="str">
            <v>unid.</v>
          </cell>
          <cell r="D131" t="str">
            <v>DNER-ES-286/97</v>
          </cell>
          <cell r="E131">
            <v>6845.93</v>
          </cell>
          <cell r="F131">
            <v>2237.25</v>
          </cell>
          <cell r="G131">
            <v>9083.18</v>
          </cell>
          <cell r="H131" t="str">
            <v>Arte Correntes</v>
          </cell>
        </row>
        <row r="132">
          <cell r="A132" t="str">
            <v>04.211.03</v>
          </cell>
          <cell r="B132" t="str">
            <v>BOCA BDCC 2,50X2,50M NORMAL</v>
          </cell>
          <cell r="C132" t="str">
            <v>unid.</v>
          </cell>
          <cell r="D132" t="str">
            <v>DNER-ES-286/97</v>
          </cell>
          <cell r="E132">
            <v>9638.8799999999992</v>
          </cell>
          <cell r="F132">
            <v>3149.99</v>
          </cell>
          <cell r="G132">
            <v>12788.869999999999</v>
          </cell>
          <cell r="H132" t="str">
            <v>Arte Correntes</v>
          </cell>
        </row>
        <row r="133">
          <cell r="A133" t="str">
            <v>04.220.05</v>
          </cell>
          <cell r="B133" t="str">
            <v>CORPO BTCC 1,50X1,50M ALT. 1,00A2,50M</v>
          </cell>
          <cell r="C133" t="str">
            <v>m</v>
          </cell>
          <cell r="D133" t="str">
            <v>DNER-ES-286/97</v>
          </cell>
          <cell r="E133">
            <v>1418.54</v>
          </cell>
          <cell r="F133">
            <v>463.58</v>
          </cell>
          <cell r="G133">
            <v>1882.12</v>
          </cell>
          <cell r="H133" t="str">
            <v>Arte Correntes</v>
          </cell>
        </row>
        <row r="134">
          <cell r="A134" t="str">
            <v>04.220.10</v>
          </cell>
          <cell r="B134" t="str">
            <v>CORPO BTCC 2,00X2,00M ALT. 2,50A5,00M</v>
          </cell>
          <cell r="C134" t="str">
            <v>m</v>
          </cell>
          <cell r="D134" t="str">
            <v>DNER-ES-286/97</v>
          </cell>
          <cell r="E134">
            <v>2297.6600000000003</v>
          </cell>
          <cell r="F134">
            <v>750.88</v>
          </cell>
          <cell r="G134">
            <v>3048.5400000000004</v>
          </cell>
          <cell r="H134" t="str">
            <v>Arte Correntes</v>
          </cell>
        </row>
        <row r="135">
          <cell r="A135" t="str">
            <v>04.220.13</v>
          </cell>
          <cell r="B135" t="str">
            <v>CORPO BTCC 1,50X1,50M ALT. 5,00A7,50M</v>
          </cell>
          <cell r="C135" t="str">
            <v>m</v>
          </cell>
          <cell r="D135" t="str">
            <v>DNER-ES-286/97</v>
          </cell>
          <cell r="E135">
            <v>1632.17</v>
          </cell>
          <cell r="F135">
            <v>533.39</v>
          </cell>
          <cell r="G135">
            <v>2165.56</v>
          </cell>
          <cell r="H135" t="str">
            <v>Arte Correntes</v>
          </cell>
        </row>
        <row r="136">
          <cell r="A136" t="str">
            <v>04.220.18</v>
          </cell>
          <cell r="B136" t="str">
            <v>CORPO BTCC 2,00X2,00M ALT. 7,50A10,00M</v>
          </cell>
          <cell r="C136" t="str">
            <v>m</v>
          </cell>
          <cell r="D136" t="str">
            <v>DNER-ES-286/97</v>
          </cell>
          <cell r="E136">
            <v>2926.1600000000003</v>
          </cell>
          <cell r="F136">
            <v>956.27</v>
          </cell>
          <cell r="G136">
            <v>3882.4300000000003</v>
          </cell>
          <cell r="H136" t="str">
            <v>Arte Correntes</v>
          </cell>
        </row>
        <row r="137">
          <cell r="A137" t="str">
            <v>04.220.19</v>
          </cell>
          <cell r="B137" t="str">
            <v>CORPO BTCC 2,50X2,50M ALT. 7,50A10,00M</v>
          </cell>
          <cell r="C137" t="str">
            <v>m</v>
          </cell>
          <cell r="D137" t="str">
            <v>DNER-ES-286/97</v>
          </cell>
          <cell r="E137">
            <v>4074.2900000000004</v>
          </cell>
          <cell r="F137">
            <v>1331.48</v>
          </cell>
          <cell r="G137">
            <v>5405.77</v>
          </cell>
          <cell r="H137" t="str">
            <v>Arte Correntes</v>
          </cell>
        </row>
        <row r="138">
          <cell r="A138" t="str">
            <v>04.220.26</v>
          </cell>
          <cell r="B138" t="str">
            <v>CORPO BTCC 2,00X2,00M ALT. 12,50A15,00M</v>
          </cell>
          <cell r="C138" t="str">
            <v>m</v>
          </cell>
          <cell r="D138" t="str">
            <v>DNER-ES-286/97</v>
          </cell>
          <cell r="E138">
            <v>3421.99</v>
          </cell>
          <cell r="F138">
            <v>1118.31</v>
          </cell>
          <cell r="G138">
            <v>4540.2999999999993</v>
          </cell>
          <cell r="H138" t="str">
            <v>Arte Correntes</v>
          </cell>
        </row>
        <row r="139">
          <cell r="A139" t="str">
            <v>04.221.01</v>
          </cell>
          <cell r="B139" t="str">
            <v>BOCA BTCC 1,50X1,50M NORMAL</v>
          </cell>
          <cell r="C139" t="str">
            <v>unid.</v>
          </cell>
          <cell r="D139" t="str">
            <v>DNER-ES-286/97</v>
          </cell>
          <cell r="E139">
            <v>5448.53</v>
          </cell>
          <cell r="F139">
            <v>1780.58</v>
          </cell>
          <cell r="G139">
            <v>7229.11</v>
          </cell>
          <cell r="H139" t="str">
            <v>Arte Correntes</v>
          </cell>
        </row>
        <row r="140">
          <cell r="A140" t="str">
            <v>04.221.02</v>
          </cell>
          <cell r="B140" t="str">
            <v>BOCA BTCC 2,00X2,00M NORMAL</v>
          </cell>
          <cell r="C140" t="str">
            <v>unid.</v>
          </cell>
          <cell r="D140" t="str">
            <v>DNER-ES-286/97</v>
          </cell>
          <cell r="E140">
            <v>8341.69</v>
          </cell>
          <cell r="F140">
            <v>2726.06</v>
          </cell>
          <cell r="G140">
            <v>11067.75</v>
          </cell>
          <cell r="H140" t="str">
            <v>Arte Correntes</v>
          </cell>
        </row>
        <row r="141">
          <cell r="A141" t="str">
            <v>04.221.03</v>
          </cell>
          <cell r="B141" t="str">
            <v>BOCA BTCC 2,50X2,50M NORMAL</v>
          </cell>
          <cell r="C141" t="str">
            <v>unid.</v>
          </cell>
          <cell r="D141" t="str">
            <v>DNER-ES-286/97</v>
          </cell>
          <cell r="E141">
            <v>11777.64</v>
          </cell>
          <cell r="F141">
            <v>3848.93</v>
          </cell>
          <cell r="G141">
            <v>15626.57</v>
          </cell>
          <cell r="H141" t="str">
            <v>Arte Correntes</v>
          </cell>
        </row>
        <row r="142">
          <cell r="A142" t="str">
            <v>04.999.01</v>
          </cell>
          <cell r="B142" t="str">
            <v>REMOÇÃO DE BUEIROS EXISTENTES</v>
          </cell>
          <cell r="C142" t="str">
            <v>m</v>
          </cell>
          <cell r="D142" t="str">
            <v>DNER-ES-296/97</v>
          </cell>
          <cell r="E142">
            <v>23.01</v>
          </cell>
          <cell r="F142">
            <v>7.52</v>
          </cell>
          <cell r="G142">
            <v>30.53</v>
          </cell>
          <cell r="H142" t="str">
            <v>Arte Correntes</v>
          </cell>
        </row>
        <row r="143">
          <cell r="A143" t="str">
            <v>PAVIMENTAÇÃO</v>
          </cell>
        </row>
        <row r="144">
          <cell r="A144" t="str">
            <v>02.110.00</v>
          </cell>
          <cell r="B144" t="str">
            <v>REGULARIZAÇÃO DO SUB-LEITO</v>
          </cell>
          <cell r="C144" t="str">
            <v>m²</v>
          </cell>
          <cell r="D144" t="str">
            <v>DNER-ES-299/97</v>
          </cell>
          <cell r="E144">
            <v>0.25</v>
          </cell>
          <cell r="F144">
            <v>0.08</v>
          </cell>
          <cell r="G144">
            <v>0.33</v>
          </cell>
          <cell r="H144" t="str">
            <v>Pavimentação</v>
          </cell>
        </row>
        <row r="145">
          <cell r="A145" t="str">
            <v>02.241.01</v>
          </cell>
          <cell r="B145" t="str">
            <v>BASE DE SOLO CIMENTO C/MISTURA EM USINA OU NA PISTA C/RECICLADORA</v>
          </cell>
          <cell r="C145" t="str">
            <v>m³</v>
          </cell>
          <cell r="D145" t="str">
            <v>DNER-ES-305/97</v>
          </cell>
          <cell r="E145">
            <v>82.100000000000009</v>
          </cell>
          <cell r="F145">
            <v>26.83</v>
          </cell>
          <cell r="G145">
            <v>108.93</v>
          </cell>
          <cell r="H145" t="str">
            <v>Pavimentação</v>
          </cell>
        </row>
        <row r="146">
          <cell r="A146" t="str">
            <v>02.243.01</v>
          </cell>
          <cell r="B146" t="str">
            <v>SUB-BASE DE SOLO MELHORADO C/CIMENTO MISTURA EM USINA OU NA PISTA C/RECICLADORA</v>
          </cell>
          <cell r="C146" t="str">
            <v>m³</v>
          </cell>
          <cell r="D146" t="str">
            <v>DNER-ES-302/97</v>
          </cell>
          <cell r="E146">
            <v>52.480000000000004</v>
          </cell>
          <cell r="F146">
            <v>17.149999999999999</v>
          </cell>
          <cell r="G146">
            <v>69.63</v>
          </cell>
          <cell r="H146" t="str">
            <v>Pavimentação</v>
          </cell>
        </row>
        <row r="147">
          <cell r="A147" t="str">
            <v>02.270.00</v>
          </cell>
          <cell r="B147" t="str">
            <v>RECICLAGEM E ESTABILIZAÇÃO DA BASE C/ADIÇÃO DE CMENTO EXECUTADO C/RECICLADORA</v>
          </cell>
          <cell r="C147" t="str">
            <v>m³</v>
          </cell>
          <cell r="D147" t="str">
            <v>EP-405/2000</v>
          </cell>
          <cell r="E147">
            <v>53.51</v>
          </cell>
          <cell r="F147">
            <v>17.489999999999998</v>
          </cell>
          <cell r="G147">
            <v>71</v>
          </cell>
          <cell r="H147" t="str">
            <v>Pavimentação</v>
          </cell>
        </row>
        <row r="148">
          <cell r="A148" t="str">
            <v>02.300.00</v>
          </cell>
          <cell r="B148" t="str">
            <v>IMPRIMAÇÃO</v>
          </cell>
          <cell r="C148" t="str">
            <v>m²</v>
          </cell>
          <cell r="D148" t="str">
            <v>DNER-ES-306/97</v>
          </cell>
          <cell r="E148">
            <v>7.0000000000000007E-2</v>
          </cell>
          <cell r="F148">
            <v>0.02</v>
          </cell>
          <cell r="G148">
            <v>9.0000000000000011E-2</v>
          </cell>
          <cell r="H148" t="str">
            <v>Pavimentação</v>
          </cell>
        </row>
        <row r="149">
          <cell r="A149" t="str">
            <v>02.400.00</v>
          </cell>
          <cell r="B149" t="str">
            <v>PINTURA DE LIGAÇÃO</v>
          </cell>
          <cell r="C149" t="str">
            <v>m²</v>
          </cell>
          <cell r="D149" t="str">
            <v>DNER-ES-307/97</v>
          </cell>
          <cell r="E149">
            <v>0.05</v>
          </cell>
          <cell r="F149">
            <v>0.02</v>
          </cell>
          <cell r="G149">
            <v>7.0000000000000007E-2</v>
          </cell>
          <cell r="H149" t="str">
            <v>Pavimentação</v>
          </cell>
        </row>
        <row r="150">
          <cell r="A150" t="str">
            <v>02.501.01</v>
          </cell>
          <cell r="B150" t="str">
            <v>TRATAMENTO SUPERFICIAL DUPLO COM EMULSÃO</v>
          </cell>
          <cell r="C150" t="str">
            <v>m²</v>
          </cell>
          <cell r="D150" t="str">
            <v>DNER-ES-308/97</v>
          </cell>
          <cell r="E150">
            <v>1.9500000000000002</v>
          </cell>
          <cell r="F150">
            <v>0.64</v>
          </cell>
          <cell r="G150">
            <v>2.5900000000000003</v>
          </cell>
          <cell r="H150" t="str">
            <v>Pavimentação</v>
          </cell>
        </row>
        <row r="151">
          <cell r="A151" t="str">
            <v>02.540.01</v>
          </cell>
          <cell r="B151" t="str">
            <v>CONCRETO BETUMINOSO USINADO A QUENTE - CAPA ROLAMENTO (FAIXA C)</v>
          </cell>
          <cell r="C151" t="str">
            <v>t</v>
          </cell>
          <cell r="D151" t="str">
            <v>DNER-ES-313/97</v>
          </cell>
          <cell r="E151">
            <v>57.38</v>
          </cell>
          <cell r="F151">
            <v>18.75</v>
          </cell>
          <cell r="G151">
            <v>76.13</v>
          </cell>
          <cell r="H151" t="str">
            <v>Pavimentação</v>
          </cell>
        </row>
        <row r="152">
          <cell r="A152" t="str">
            <v>02.540.02</v>
          </cell>
          <cell r="B152" t="str">
            <v>CONCRETO BETUMINOSO USINADO A QUENTE - BINDER (FAIXA B)</v>
          </cell>
          <cell r="C152" t="str">
            <v>t</v>
          </cell>
          <cell r="D152" t="str">
            <v>DNER-ES-313/97</v>
          </cell>
          <cell r="E152">
            <v>45.78</v>
          </cell>
          <cell r="F152">
            <v>14.96</v>
          </cell>
          <cell r="G152">
            <v>60.74</v>
          </cell>
          <cell r="H152" t="str">
            <v>Pavimentação</v>
          </cell>
        </row>
        <row r="153">
          <cell r="A153" t="str">
            <v>02.902.00</v>
          </cell>
          <cell r="B153" t="str">
            <v>REMOÇÃO MECANIZADA DA CAMADA GRANULAR DO PAVIMENTO</v>
          </cell>
          <cell r="C153" t="str">
            <v>m³</v>
          </cell>
          <cell r="D153" t="str">
            <v>DNER-ES-281/97</v>
          </cell>
          <cell r="E153">
            <v>4.03</v>
          </cell>
          <cell r="F153">
            <v>1.32</v>
          </cell>
          <cell r="G153">
            <v>5.3500000000000005</v>
          </cell>
          <cell r="H153" t="str">
            <v>Pavimentação</v>
          </cell>
        </row>
        <row r="154">
          <cell r="A154" t="str">
            <v>AQUISIÇÃO DE MATERIAL BETUMINOSO</v>
          </cell>
        </row>
        <row r="155">
          <cell r="A155" t="str">
            <v>09.600.01</v>
          </cell>
          <cell r="B155" t="str">
            <v>FORNECIMENTO DE RR-2C</v>
          </cell>
          <cell r="C155" t="str">
            <v>t</v>
          </cell>
          <cell r="E155">
            <v>592.9</v>
          </cell>
          <cell r="F155">
            <v>193.76</v>
          </cell>
          <cell r="G155">
            <v>786.66</v>
          </cell>
          <cell r="H155" t="str">
            <v>Betuminoso</v>
          </cell>
        </row>
        <row r="156">
          <cell r="A156" t="str">
            <v>09.600.02</v>
          </cell>
          <cell r="B156" t="str">
            <v>FORNECIMENTO DE CM-30</v>
          </cell>
          <cell r="C156" t="str">
            <v>t</v>
          </cell>
          <cell r="E156">
            <v>949.7</v>
          </cell>
          <cell r="F156">
            <v>310.36</v>
          </cell>
          <cell r="G156">
            <v>1260.06</v>
          </cell>
          <cell r="H156" t="str">
            <v>Betuminoso</v>
          </cell>
        </row>
        <row r="157">
          <cell r="A157" t="str">
            <v>09.600.03</v>
          </cell>
          <cell r="B157" t="str">
            <v>FORNECIMENTO DE CAP-20</v>
          </cell>
          <cell r="C157" t="str">
            <v>t</v>
          </cell>
          <cell r="E157">
            <v>688.1</v>
          </cell>
          <cell r="F157">
            <v>224.87</v>
          </cell>
          <cell r="G157">
            <v>912.97</v>
          </cell>
          <cell r="H157" t="str">
            <v>Betuminoso</v>
          </cell>
        </row>
        <row r="158">
          <cell r="A158" t="str">
            <v>09.600.07</v>
          </cell>
          <cell r="B158" t="str">
            <v>FORNECIMENTO DE RR-1C</v>
          </cell>
          <cell r="C158" t="str">
            <v>t</v>
          </cell>
          <cell r="E158">
            <v>527.4</v>
          </cell>
          <cell r="F158">
            <v>172.35</v>
          </cell>
          <cell r="G158">
            <v>699.75</v>
          </cell>
          <cell r="H158" t="str">
            <v>Betuminoso</v>
          </cell>
        </row>
        <row r="159">
          <cell r="A159" t="str">
            <v>TRANSPORTE DE MATERIAL BETUMINOSO</v>
          </cell>
        </row>
        <row r="160">
          <cell r="A160" t="str">
            <v>00.112.90</v>
          </cell>
          <cell r="B160" t="str">
            <v>TRANSPORTE COMERCIAL MATERIAL BETUMINOSO A QUENTE</v>
          </cell>
          <cell r="C160" t="str">
            <v>t</v>
          </cell>
          <cell r="E160">
            <v>123.23</v>
          </cell>
          <cell r="F160">
            <v>40.270000000000003</v>
          </cell>
          <cell r="G160">
            <v>163.5</v>
          </cell>
          <cell r="H160" t="str">
            <v>Betuminoso</v>
          </cell>
        </row>
        <row r="161">
          <cell r="A161" t="str">
            <v>00.112.91</v>
          </cell>
          <cell r="B161" t="str">
            <v>TRANSPORTE COMERCIAL MATERIAL BETUMINOSO A FRIO</v>
          </cell>
          <cell r="C161" t="str">
            <v>t</v>
          </cell>
          <cell r="E161">
            <v>111.07</v>
          </cell>
          <cell r="F161">
            <v>36.299999999999997</v>
          </cell>
          <cell r="G161">
            <v>147.37</v>
          </cell>
          <cell r="H161" t="str">
            <v>Betuminoso</v>
          </cell>
        </row>
        <row r="162">
          <cell r="A162" t="str">
            <v>OBRAS COMPLEMENTARES</v>
          </cell>
        </row>
        <row r="163">
          <cell r="A163" t="str">
            <v>01.513.01</v>
          </cell>
          <cell r="B163" t="str">
            <v>COMPACTAÇÃO DE MATERIAL EM BOTA-FORA</v>
          </cell>
          <cell r="C163" t="str">
            <v>m³</v>
          </cell>
          <cell r="D163" t="str">
            <v>DNER-ES-282/97</v>
          </cell>
          <cell r="E163">
            <v>0.63</v>
          </cell>
          <cell r="F163">
            <v>0.21</v>
          </cell>
          <cell r="G163">
            <v>0.84</v>
          </cell>
          <cell r="H163" t="str">
            <v>Obras Comp.</v>
          </cell>
        </row>
        <row r="164">
          <cell r="A164" t="str">
            <v>04.999.07</v>
          </cell>
          <cell r="B164" t="str">
            <v>DEMOLIÇÃO DE DISPOSITIVOS DE CONCRETO</v>
          </cell>
          <cell r="C164" t="str">
            <v>m³</v>
          </cell>
          <cell r="D164" t="str">
            <v>DNER-ES-296/97</v>
          </cell>
          <cell r="E164">
            <v>46.36</v>
          </cell>
          <cell r="F164">
            <v>15.15</v>
          </cell>
          <cell r="G164">
            <v>61.51</v>
          </cell>
          <cell r="H164" t="str">
            <v>Obras Comp.</v>
          </cell>
        </row>
        <row r="165">
          <cell r="A165" t="str">
            <v>06.010.01</v>
          </cell>
          <cell r="B165" t="str">
            <v>DEFENSA SEMI-MALEÁVEL SIMPLES</v>
          </cell>
          <cell r="C165" t="str">
            <v>m</v>
          </cell>
          <cell r="D165" t="str">
            <v>DNER-ES-144/85</v>
          </cell>
          <cell r="E165">
            <v>62.06</v>
          </cell>
          <cell r="F165">
            <v>20.28</v>
          </cell>
          <cell r="G165">
            <v>82.34</v>
          </cell>
          <cell r="H165" t="str">
            <v>Obras Comp.</v>
          </cell>
        </row>
        <row r="166">
          <cell r="A166" t="str">
            <v>06.400.01</v>
          </cell>
          <cell r="B166" t="str">
            <v>CERCAS DE ARAME FARPADO COM MOURÃO DE CONCRETO SEÇÃO QUADRADA</v>
          </cell>
          <cell r="C166" t="str">
            <v>m</v>
          </cell>
          <cell r="D166" t="str">
            <v>DNER-ES-338/97</v>
          </cell>
          <cell r="E166">
            <v>9.6300000000000008</v>
          </cell>
          <cell r="F166">
            <v>3.15</v>
          </cell>
          <cell r="G166">
            <v>12.780000000000001</v>
          </cell>
          <cell r="H166" t="str">
            <v>Obras Comp.</v>
          </cell>
        </row>
        <row r="167">
          <cell r="A167" t="str">
            <v>SINALIZAÇÃO</v>
          </cell>
        </row>
        <row r="168">
          <cell r="A168" t="str">
            <v>06.110.01</v>
          </cell>
          <cell r="B168" t="str">
            <v>PINTURA DE FAIXA C/TERMOPLÁSTICO - 3 ANOS (P/ASPERSÃO)</v>
          </cell>
          <cell r="C168" t="str">
            <v>m²</v>
          </cell>
          <cell r="D168" t="str">
            <v>DNER-ES-339/97</v>
          </cell>
          <cell r="E168">
            <v>17.150000000000002</v>
          </cell>
          <cell r="F168">
            <v>5.6</v>
          </cell>
          <cell r="G168">
            <v>22.75</v>
          </cell>
          <cell r="H168" t="str">
            <v>Sinalização</v>
          </cell>
        </row>
        <row r="169">
          <cell r="A169" t="str">
            <v>06.110.02</v>
          </cell>
          <cell r="B169" t="str">
            <v>PINTURA ZETAS E ZEBRADO TERMOPLÁSTICO - 3 ANOS (P/ASPERSÃO)</v>
          </cell>
          <cell r="C169" t="str">
            <v>m²</v>
          </cell>
          <cell r="D169" t="str">
            <v>DNER-ES-339/97</v>
          </cell>
          <cell r="E169">
            <v>20.909999999999997</v>
          </cell>
          <cell r="F169">
            <v>6.83</v>
          </cell>
          <cell r="G169">
            <v>27.739999999999995</v>
          </cell>
          <cell r="H169" t="str">
            <v>Sinalização</v>
          </cell>
        </row>
        <row r="170">
          <cell r="A170" t="str">
            <v>06.120.01</v>
          </cell>
          <cell r="B170" t="str">
            <v>FORNECIMENTO E COLOCAÇÃO DE TACHA REFLETIVA MONODIRECIONAL</v>
          </cell>
          <cell r="C170" t="str">
            <v>unid.</v>
          </cell>
          <cell r="D170" t="str">
            <v>DNER-ES-339/97</v>
          </cell>
          <cell r="E170">
            <v>5.07</v>
          </cell>
          <cell r="F170">
            <v>1.66</v>
          </cell>
          <cell r="G170">
            <v>6.73</v>
          </cell>
          <cell r="H170" t="str">
            <v>Sinalização</v>
          </cell>
        </row>
        <row r="171">
          <cell r="A171" t="str">
            <v>06.120.11</v>
          </cell>
          <cell r="B171" t="str">
            <v>FORNECIMENTO E COLOCAÇÃO DE TACHÃO REFLETIVO MONODIRECIONAL</v>
          </cell>
          <cell r="C171" t="str">
            <v>unid.</v>
          </cell>
          <cell r="D171" t="str">
            <v>DNER-ES-339/97</v>
          </cell>
          <cell r="E171">
            <v>13.870000000000001</v>
          </cell>
          <cell r="F171">
            <v>4.53</v>
          </cell>
          <cell r="G171">
            <v>18.400000000000002</v>
          </cell>
          <cell r="H171" t="str">
            <v>Sinalização</v>
          </cell>
        </row>
        <row r="172">
          <cell r="A172" t="str">
            <v>06.121.01</v>
          </cell>
          <cell r="B172" t="str">
            <v>FORNECIMENTO E COLOCAÇÃO DE TACHA REFLETIVA BIDIRECIONAL</v>
          </cell>
          <cell r="C172" t="str">
            <v>unid.</v>
          </cell>
          <cell r="D172" t="str">
            <v>DNER-ES-339/97</v>
          </cell>
          <cell r="E172">
            <v>6.01</v>
          </cell>
          <cell r="F172">
            <v>1.96</v>
          </cell>
          <cell r="G172">
            <v>7.97</v>
          </cell>
          <cell r="H172" t="str">
            <v>Sinalização</v>
          </cell>
        </row>
        <row r="173">
          <cell r="A173" t="str">
            <v>06.121.11</v>
          </cell>
          <cell r="B173" t="str">
            <v>FORNECIMENTO E COLOCAÇÃO DE TACHÃO REFLETIVO BIDIRECIONAL</v>
          </cell>
          <cell r="C173" t="str">
            <v>unid.</v>
          </cell>
          <cell r="D173" t="str">
            <v>DNER-ES-339/97</v>
          </cell>
          <cell r="E173">
            <v>14.57</v>
          </cell>
          <cell r="F173">
            <v>4.76</v>
          </cell>
          <cell r="G173">
            <v>19.329999999999998</v>
          </cell>
          <cell r="H173" t="str">
            <v>Sinalização</v>
          </cell>
        </row>
        <row r="174">
          <cell r="A174" t="str">
            <v>06.200.01</v>
          </cell>
          <cell r="B174" t="str">
            <v>PLACA DE SINALIZACAO SEMI-REFLETIVA</v>
          </cell>
          <cell r="C174" t="str">
            <v>m²</v>
          </cell>
          <cell r="D174" t="str">
            <v>DNER-ES-340/97</v>
          </cell>
          <cell r="E174">
            <v>129.26</v>
          </cell>
          <cell r="F174">
            <v>42.24</v>
          </cell>
          <cell r="G174">
            <v>171.5</v>
          </cell>
          <cell r="H174" t="str">
            <v>Sinalização</v>
          </cell>
        </row>
        <row r="175">
          <cell r="A175" t="str">
            <v>06.210.01</v>
          </cell>
          <cell r="B175" t="str">
            <v>PÓRTICO METÁLICO</v>
          </cell>
          <cell r="C175" t="str">
            <v>unid.</v>
          </cell>
          <cell r="D175" t="str">
            <v>DNER-ES-340/97</v>
          </cell>
          <cell r="E175">
            <v>13915.080000000002</v>
          </cell>
          <cell r="F175">
            <v>4547.45</v>
          </cell>
          <cell r="G175">
            <v>18462.530000000002</v>
          </cell>
          <cell r="H175" t="str">
            <v>Sinalização</v>
          </cell>
        </row>
        <row r="176">
          <cell r="A176" t="str">
            <v>06.230.01</v>
          </cell>
          <cell r="B176" t="str">
            <v>FORNECIMENTO E COLOCAÇÃO DE BALIZADOR DE CONCRETO</v>
          </cell>
          <cell r="C176" t="str">
            <v>unid.</v>
          </cell>
          <cell r="D176" t="str">
            <v>DNER-ES-340/97</v>
          </cell>
          <cell r="E176">
            <v>10.039999999999999</v>
          </cell>
          <cell r="F176">
            <v>3.28</v>
          </cell>
          <cell r="G176">
            <v>13.319999999999999</v>
          </cell>
          <cell r="H176" t="str">
            <v>Sinalização</v>
          </cell>
        </row>
        <row r="177">
          <cell r="A177" t="str">
            <v>MEIO AMBIENTE</v>
          </cell>
        </row>
        <row r="178">
          <cell r="A178" t="str">
            <v>05.100.00</v>
          </cell>
          <cell r="B178" t="str">
            <v>ENLEIVAMENTO</v>
          </cell>
          <cell r="C178" t="str">
            <v>m²</v>
          </cell>
          <cell r="D178" t="str">
            <v>DNER-ES-341/97</v>
          </cell>
          <cell r="E178">
            <v>2.57</v>
          </cell>
          <cell r="F178">
            <v>0.84</v>
          </cell>
          <cell r="G178">
            <v>3.4099999999999997</v>
          </cell>
          <cell r="H178" t="str">
            <v>Meio Ambiente</v>
          </cell>
        </row>
        <row r="179">
          <cell r="A179" t="str">
            <v>05.101.01</v>
          </cell>
          <cell r="B179" t="str">
            <v>REVESTIMENTO VEGETAL COM MUDAS</v>
          </cell>
          <cell r="C179" t="str">
            <v>m²</v>
          </cell>
          <cell r="D179" t="str">
            <v>DNER-ES-341/97</v>
          </cell>
          <cell r="E179">
            <v>2.15</v>
          </cell>
          <cell r="F179">
            <v>0.7</v>
          </cell>
          <cell r="G179">
            <v>2.8499999999999996</v>
          </cell>
          <cell r="H179" t="str">
            <v>Meio Ambiente</v>
          </cell>
        </row>
        <row r="180">
          <cell r="A180" t="str">
            <v>05.102.00</v>
          </cell>
          <cell r="B180" t="str">
            <v>HIDROSSEMEADURA</v>
          </cell>
          <cell r="C180" t="str">
            <v>m²</v>
          </cell>
          <cell r="D180" t="str">
            <v>DNER-ES-341/97</v>
          </cell>
          <cell r="E180">
            <v>0.73</v>
          </cell>
          <cell r="F180">
            <v>0.24</v>
          </cell>
          <cell r="G180">
            <v>0.97</v>
          </cell>
          <cell r="H180" t="str">
            <v>Meio Ambiente</v>
          </cell>
        </row>
        <row r="181">
          <cell r="A181" t="str">
            <v>05.999.01</v>
          </cell>
          <cell r="B181" t="str">
            <v>PLANTIO DE ÁRVORES E ARBUSTOS</v>
          </cell>
          <cell r="C181" t="str">
            <v>unid.</v>
          </cell>
          <cell r="D181" t="str">
            <v>EC-MA-01</v>
          </cell>
          <cell r="E181">
            <v>4.4800000000000004</v>
          </cell>
          <cell r="F181">
            <v>1.46</v>
          </cell>
          <cell r="G181">
            <v>5.94</v>
          </cell>
          <cell r="H181" t="str">
            <v>Meio Ambiente</v>
          </cell>
        </row>
        <row r="182">
          <cell r="A182" t="str">
            <v>OBRAS DE ARTE ESPECIAIS</v>
          </cell>
        </row>
        <row r="183">
          <cell r="A183" t="str">
            <v>01.580.02</v>
          </cell>
          <cell r="B183" t="str">
            <v>FORNECIMENTO, PREPARO E POSICIONAMENTO DE AÇO CA-50</v>
          </cell>
          <cell r="C183" t="str">
            <v>kg</v>
          </cell>
          <cell r="D183" t="str">
            <v>DNER-ES 331/97</v>
          </cell>
          <cell r="E183">
            <v>2.8699999999999997</v>
          </cell>
          <cell r="F183">
            <v>0.94</v>
          </cell>
          <cell r="G183">
            <v>3.8099999999999996</v>
          </cell>
          <cell r="H183" t="str">
            <v>OAE</v>
          </cell>
        </row>
        <row r="184">
          <cell r="A184" t="str">
            <v>01.580.03</v>
          </cell>
          <cell r="B184" t="str">
            <v>FORNECIMENTO, PREPARO E POSICIONAMENTO DE AÇO CA-25</v>
          </cell>
          <cell r="C184" t="str">
            <v>kg</v>
          </cell>
          <cell r="D184" t="str">
            <v>DNER-ES 331/97</v>
          </cell>
          <cell r="E184">
            <v>3.01</v>
          </cell>
          <cell r="F184">
            <v>0.98</v>
          </cell>
          <cell r="G184">
            <v>3.9899999999999998</v>
          </cell>
          <cell r="H184" t="str">
            <v>OAE</v>
          </cell>
        </row>
        <row r="185">
          <cell r="A185" t="str">
            <v>03.010.01</v>
          </cell>
          <cell r="B185" t="str">
            <v>ESCAVAÇÃO EM CAVAS DE FUNDAÇÃO S/ESGOTAMENTO</v>
          </cell>
          <cell r="C185" t="str">
            <v>m³</v>
          </cell>
          <cell r="D185" t="str">
            <v>DNER-ES 334/97</v>
          </cell>
          <cell r="E185">
            <v>19.82</v>
          </cell>
          <cell r="F185">
            <v>6.48</v>
          </cell>
          <cell r="G185">
            <v>26.3</v>
          </cell>
          <cell r="H185" t="str">
            <v>OAE</v>
          </cell>
        </row>
        <row r="186">
          <cell r="A186" t="str">
            <v>03.000.02</v>
          </cell>
          <cell r="B186" t="str">
            <v>ESCAVAÇÃO MANUAL DE CAVAS EM MATERIAL 1ª CATEGORIA</v>
          </cell>
          <cell r="C186" t="str">
            <v>m³</v>
          </cell>
          <cell r="D186" t="str">
            <v>DNER-ES 281/97</v>
          </cell>
          <cell r="E186">
            <v>17.48</v>
          </cell>
          <cell r="F186">
            <v>5.71</v>
          </cell>
          <cell r="G186">
            <v>23.19</v>
          </cell>
          <cell r="H186" t="str">
            <v>OAE</v>
          </cell>
        </row>
        <row r="187">
          <cell r="A187" t="str">
            <v>03.119.01</v>
          </cell>
          <cell r="B187" t="str">
            <v>ESCORAMENTO DE MADEIRA PARA OAE</v>
          </cell>
          <cell r="C187" t="str">
            <v>m³</v>
          </cell>
          <cell r="D187" t="str">
            <v>DNER-ES 286/97</v>
          </cell>
          <cell r="E187">
            <v>16.829999999999998</v>
          </cell>
          <cell r="F187">
            <v>5.5</v>
          </cell>
          <cell r="G187">
            <v>22.33</v>
          </cell>
          <cell r="H187" t="str">
            <v>OAE</v>
          </cell>
        </row>
        <row r="188">
          <cell r="A188" t="str">
            <v>03.300.01</v>
          </cell>
          <cell r="B188" t="str">
            <v>CONFECÇÃO E LANÇAMENTO DE CONCRETO MAGRO EM BETONEIRA</v>
          </cell>
          <cell r="C188" t="str">
            <v>m³</v>
          </cell>
          <cell r="D188" t="str">
            <v>DNER-ES 330/97</v>
          </cell>
          <cell r="E188">
            <v>157.06</v>
          </cell>
          <cell r="F188">
            <v>51.33</v>
          </cell>
          <cell r="G188">
            <v>208.39</v>
          </cell>
          <cell r="H188" t="str">
            <v>OAE</v>
          </cell>
        </row>
        <row r="189">
          <cell r="A189" t="str">
            <v>03.323.00</v>
          </cell>
          <cell r="B189" t="str">
            <v>CONCRETO ESTRUTURAL FCK=12MPA</v>
          </cell>
          <cell r="C189" t="str">
            <v>m³</v>
          </cell>
          <cell r="D189" t="str">
            <v>DNER-ES 330/97</v>
          </cell>
          <cell r="E189">
            <v>192.2</v>
          </cell>
          <cell r="F189">
            <v>62.81</v>
          </cell>
          <cell r="G189">
            <v>255.01</v>
          </cell>
          <cell r="H189" t="str">
            <v>OAE</v>
          </cell>
        </row>
        <row r="190">
          <cell r="A190" t="str">
            <v>03.324.00</v>
          </cell>
          <cell r="B190" t="str">
            <v>CONCRETO ESTRUTURAL FCK=15MPA</v>
          </cell>
          <cell r="C190" t="str">
            <v>m³</v>
          </cell>
          <cell r="D190" t="str">
            <v>DNER-ES 330/97</v>
          </cell>
          <cell r="E190">
            <v>200.12</v>
          </cell>
          <cell r="F190">
            <v>65.400000000000006</v>
          </cell>
          <cell r="G190">
            <v>265.52</v>
          </cell>
          <cell r="H190" t="str">
            <v>OAE</v>
          </cell>
        </row>
        <row r="191">
          <cell r="A191" t="str">
            <v>03.325.00</v>
          </cell>
          <cell r="B191" t="str">
            <v>CONCRETO ESTRUTURAL FCK=18MPA</v>
          </cell>
          <cell r="C191" t="str">
            <v>m³</v>
          </cell>
          <cell r="D191" t="str">
            <v>DNER-ES 330/97</v>
          </cell>
          <cell r="E191">
            <v>207.88</v>
          </cell>
          <cell r="F191">
            <v>67.94</v>
          </cell>
          <cell r="G191">
            <v>275.82</v>
          </cell>
          <cell r="H191" t="str">
            <v>OAE</v>
          </cell>
        </row>
        <row r="192">
          <cell r="A192" t="str">
            <v>03.326.00</v>
          </cell>
          <cell r="B192" t="str">
            <v>CONCRETO ESTRUTURAL FCK=20MPA</v>
          </cell>
          <cell r="C192" t="str">
            <v>m³</v>
          </cell>
          <cell r="D192" t="str">
            <v>DNER-ES 330/97</v>
          </cell>
          <cell r="E192">
            <v>214.3</v>
          </cell>
          <cell r="F192">
            <v>70.03</v>
          </cell>
          <cell r="G192">
            <v>284.33000000000004</v>
          </cell>
          <cell r="H192" t="str">
            <v>OAE</v>
          </cell>
        </row>
        <row r="193">
          <cell r="A193" t="str">
            <v>03.326.01</v>
          </cell>
          <cell r="B193" t="str">
            <v>CONCRETO ESTRUTURAL FCK=20MPA ADITIVADO, USINADO</v>
          </cell>
          <cell r="C193" t="str">
            <v>m³</v>
          </cell>
          <cell r="D193" t="str">
            <v>DNER-ES 330/97</v>
          </cell>
          <cell r="E193">
            <v>213.94</v>
          </cell>
          <cell r="F193">
            <v>69.92</v>
          </cell>
          <cell r="G193">
            <v>283.86</v>
          </cell>
          <cell r="H193" t="str">
            <v>OAE</v>
          </cell>
        </row>
        <row r="194">
          <cell r="A194" t="str">
            <v>03.329.00</v>
          </cell>
          <cell r="B194" t="str">
            <v>PAVIMENTAÇÃO EM CONCRETO DE CIMENTO (CONFEC. E LANÇAMENTO)</v>
          </cell>
          <cell r="C194" t="str">
            <v>m³</v>
          </cell>
          <cell r="E194">
            <v>188.71999999999997</v>
          </cell>
          <cell r="F194">
            <v>61.67</v>
          </cell>
          <cell r="G194">
            <v>250.39</v>
          </cell>
          <cell r="H194" t="str">
            <v>OAE</v>
          </cell>
        </row>
        <row r="195">
          <cell r="A195" t="str">
            <v>03.329.01</v>
          </cell>
          <cell r="B195" t="str">
            <v>CONCRETO ESTRUTURAL FCK=25MPA</v>
          </cell>
          <cell r="C195" t="str">
            <v>m³</v>
          </cell>
          <cell r="D195" t="str">
            <v>DNER-ES 330/97</v>
          </cell>
          <cell r="E195">
            <v>229.38</v>
          </cell>
          <cell r="F195">
            <v>74.959999999999994</v>
          </cell>
          <cell r="G195">
            <v>304.33999999999997</v>
          </cell>
          <cell r="H195" t="str">
            <v>OAE</v>
          </cell>
        </row>
        <row r="196">
          <cell r="A196" t="str">
            <v>03.329.04</v>
          </cell>
          <cell r="B196" t="str">
            <v>CONCRETO ESTRUTURAL FCK=35MPA</v>
          </cell>
          <cell r="C196" t="str">
            <v>m³</v>
          </cell>
          <cell r="D196" t="str">
            <v>DNER-ES 330/97</v>
          </cell>
          <cell r="E196">
            <v>244.79999999999998</v>
          </cell>
          <cell r="F196">
            <v>80</v>
          </cell>
          <cell r="G196">
            <v>324.79999999999995</v>
          </cell>
          <cell r="H196" t="str">
            <v>OAE</v>
          </cell>
        </row>
        <row r="197">
          <cell r="A197" t="str">
            <v>03.370.00</v>
          </cell>
          <cell r="B197" t="str">
            <v>FORMAS COMUNS DE MADEIRA</v>
          </cell>
          <cell r="C197" t="str">
            <v>m²</v>
          </cell>
          <cell r="D197" t="str">
            <v>DNER-ES 333/97</v>
          </cell>
          <cell r="E197">
            <v>21.799999999999997</v>
          </cell>
          <cell r="F197">
            <v>7.12</v>
          </cell>
          <cell r="G197">
            <v>28.919999999999998</v>
          </cell>
          <cell r="H197" t="str">
            <v>OAE</v>
          </cell>
        </row>
        <row r="198">
          <cell r="A198" t="str">
            <v>03.371.01</v>
          </cell>
          <cell r="B198" t="str">
            <v>FORMA DE PLACA COMPENSADA RESINADA</v>
          </cell>
          <cell r="C198" t="str">
            <v>m²</v>
          </cell>
          <cell r="D198" t="str">
            <v>DNER-ES 333/97</v>
          </cell>
          <cell r="E198">
            <v>16.11</v>
          </cell>
          <cell r="F198">
            <v>5.26</v>
          </cell>
          <cell r="G198">
            <v>21.369999999999997</v>
          </cell>
          <cell r="H198" t="str">
            <v>OAE</v>
          </cell>
        </row>
        <row r="199">
          <cell r="A199" t="str">
            <v>03.372.01</v>
          </cell>
          <cell r="B199" t="str">
            <v>FORMA P/TUBULÃO</v>
          </cell>
          <cell r="C199" t="str">
            <v>m²</v>
          </cell>
          <cell r="D199" t="str">
            <v>DNER-ES 333/97</v>
          </cell>
          <cell r="E199">
            <v>9.74</v>
          </cell>
          <cell r="F199">
            <v>3.18</v>
          </cell>
          <cell r="G199">
            <v>12.92</v>
          </cell>
          <cell r="H199" t="str">
            <v>OAE</v>
          </cell>
        </row>
        <row r="200">
          <cell r="A200" t="str">
            <v>03.410.21</v>
          </cell>
          <cell r="B200" t="str">
            <v>TUBULÃO A CÉU ABERTO DIAMETRO EXTERNO = 1,40M</v>
          </cell>
          <cell r="C200" t="str">
            <v>m</v>
          </cell>
          <cell r="D200" t="str">
            <v>DNER-ES 334/97</v>
          </cell>
          <cell r="E200">
            <v>859.8</v>
          </cell>
          <cell r="F200">
            <v>280.98</v>
          </cell>
          <cell r="G200">
            <v>1140.78</v>
          </cell>
          <cell r="H200" t="str">
            <v>OAE</v>
          </cell>
        </row>
        <row r="201">
          <cell r="A201" t="str">
            <v>03.411.21</v>
          </cell>
          <cell r="B201" t="str">
            <v>TUBULÃO A.C. Ø=1,40 M PROF.ATÉ 12 M DO LENÇOL FREÁTICO</v>
          </cell>
          <cell r="C201" t="str">
            <v>m</v>
          </cell>
          <cell r="D201" t="str">
            <v>DNER-ES 334/97</v>
          </cell>
          <cell r="E201">
            <v>1696.13</v>
          </cell>
          <cell r="F201">
            <v>554.29999999999995</v>
          </cell>
          <cell r="G201">
            <v>2250.4300000000003</v>
          </cell>
          <cell r="H201" t="str">
            <v>OAE</v>
          </cell>
        </row>
        <row r="202">
          <cell r="A202" t="str">
            <v>03.412.01</v>
          </cell>
          <cell r="B202" t="str">
            <v>ESCAVAÇÃO P/ALARGAMENTO DA BASE TUBULÃO AR COMPRIMIDO</v>
          </cell>
          <cell r="C202" t="str">
            <v>m³</v>
          </cell>
          <cell r="D202" t="str">
            <v>DNER-ES 334/97</v>
          </cell>
          <cell r="E202">
            <v>650.17999999999995</v>
          </cell>
          <cell r="F202">
            <v>212.48</v>
          </cell>
          <cell r="G202">
            <v>862.66</v>
          </cell>
          <cell r="H202" t="str">
            <v>OAE</v>
          </cell>
        </row>
        <row r="203">
          <cell r="A203" t="str">
            <v>03.412.11</v>
          </cell>
          <cell r="B203" t="str">
            <v>FORNECIMENTO, LANÇAMENTO E CONCRETAGEM BASE TUBULÃO DE AR COMPRIMIDO PROF. ATÉ 12M LENÇOL FREÁTICO</v>
          </cell>
          <cell r="C203" t="str">
            <v>m³</v>
          </cell>
          <cell r="D203" t="str">
            <v>DNER-ES 334/97</v>
          </cell>
          <cell r="E203">
            <v>208.77</v>
          </cell>
          <cell r="F203">
            <v>68.23</v>
          </cell>
          <cell r="G203">
            <v>277</v>
          </cell>
          <cell r="H203" t="str">
            <v>OAE</v>
          </cell>
        </row>
        <row r="204">
          <cell r="A204" t="str">
            <v>03.510.00</v>
          </cell>
          <cell r="B204" t="str">
            <v>APARELHO DE APOIO EM NEOPRENE FRETADO</v>
          </cell>
          <cell r="C204" t="str">
            <v>kg</v>
          </cell>
          <cell r="D204" t="str">
            <v>ES-OA-36/96</v>
          </cell>
          <cell r="E204">
            <v>27.86</v>
          </cell>
          <cell r="F204">
            <v>9.1</v>
          </cell>
          <cell r="G204">
            <v>36.96</v>
          </cell>
          <cell r="H204" t="str">
            <v>OAE</v>
          </cell>
        </row>
        <row r="205">
          <cell r="A205" t="str">
            <v>03.700.01</v>
          </cell>
          <cell r="B205" t="str">
            <v>FABRICAÇÃO DE GUARDA CORPO TIPO GM - MOLDADO IN LOCO</v>
          </cell>
          <cell r="C205" t="str">
            <v>m</v>
          </cell>
          <cell r="E205">
            <v>123.51</v>
          </cell>
          <cell r="F205">
            <v>40.36</v>
          </cell>
          <cell r="G205">
            <v>163.87</v>
          </cell>
          <cell r="H205" t="str">
            <v>OAE</v>
          </cell>
        </row>
        <row r="206">
          <cell r="A206" t="str">
            <v>03.920.01</v>
          </cell>
          <cell r="B206" t="str">
            <v>ABERTURA E CONCRETAGEM BASE TUBULÃO A CÉU ABERTO</v>
          </cell>
          <cell r="C206" t="str">
            <v>m³</v>
          </cell>
          <cell r="E206">
            <v>417.25</v>
          </cell>
          <cell r="F206">
            <v>136.36000000000001</v>
          </cell>
          <cell r="G206">
            <v>553.61</v>
          </cell>
          <cell r="H206" t="str">
            <v>OAE</v>
          </cell>
        </row>
        <row r="207">
          <cell r="A207" t="str">
            <v>03.951.01</v>
          </cell>
          <cell r="B207" t="str">
            <v>PINTURA COM NATA DE CIMENTO</v>
          </cell>
          <cell r="C207" t="str">
            <v>m²</v>
          </cell>
          <cell r="E207">
            <v>2.65</v>
          </cell>
          <cell r="F207">
            <v>0.87</v>
          </cell>
          <cell r="G207">
            <v>3.52</v>
          </cell>
          <cell r="H207" t="str">
            <v>OAE</v>
          </cell>
        </row>
        <row r="208">
          <cell r="A208" t="str">
            <v>03.990.02</v>
          </cell>
          <cell r="B208" t="str">
            <v>CONFECÇÃO E COLOCAÇÃO DE CABOS 06 CORDOALHAS D=12,7MM</v>
          </cell>
          <cell r="C208" t="str">
            <v>kg</v>
          </cell>
          <cell r="E208">
            <v>7.05</v>
          </cell>
          <cell r="F208">
            <v>2.2999999999999998</v>
          </cell>
          <cell r="G208">
            <v>9.35</v>
          </cell>
          <cell r="H208" t="str">
            <v>OAE</v>
          </cell>
        </row>
        <row r="209">
          <cell r="A209" t="str">
            <v>03.990.04</v>
          </cell>
          <cell r="B209" t="str">
            <v>CONFECÇÃO E COLOCAÇÃO DE CABOS 12 CORDOALHAS D=12,7MM</v>
          </cell>
          <cell r="C209" t="str">
            <v>kg</v>
          </cell>
          <cell r="E209">
            <v>5.7799999999999994</v>
          </cell>
          <cell r="F209">
            <v>1.89</v>
          </cell>
          <cell r="G209">
            <v>7.669999999999999</v>
          </cell>
          <cell r="H209" t="str">
            <v>OAE</v>
          </cell>
        </row>
        <row r="210">
          <cell r="A210" t="str">
            <v>03.991.02</v>
          </cell>
          <cell r="B210" t="str">
            <v>DRENO DE PVC Ø=100 mm</v>
          </cell>
          <cell r="C210" t="str">
            <v>unid.</v>
          </cell>
          <cell r="D210" t="str">
            <v>ES-OA-36/96</v>
          </cell>
          <cell r="E210">
            <v>5.0199999999999996</v>
          </cell>
          <cell r="F210">
            <v>1.64</v>
          </cell>
          <cell r="G210">
            <v>6.6599999999999993</v>
          </cell>
          <cell r="H210" t="str">
            <v>OAE</v>
          </cell>
        </row>
        <row r="211">
          <cell r="A211" t="str">
            <v>03.999.02</v>
          </cell>
          <cell r="B211" t="str">
            <v>PROTENÇÃO E INJEÇÃO DE CABO 06 CORDOALHAS D=12,7MM</v>
          </cell>
          <cell r="C211" t="str">
            <v>unid.</v>
          </cell>
          <cell r="D211" t="str">
            <v>DNER-ES-332/75/76</v>
          </cell>
          <cell r="E211">
            <v>361.11999999999995</v>
          </cell>
          <cell r="F211">
            <v>118.01</v>
          </cell>
          <cell r="G211">
            <v>479.12999999999994</v>
          </cell>
          <cell r="H211" t="str">
            <v>OAE</v>
          </cell>
        </row>
        <row r="212">
          <cell r="A212" t="str">
            <v>03.999.04</v>
          </cell>
          <cell r="B212" t="str">
            <v>PROTENÇÃO E INJEÇÃO DE CABO 12 CORDOALHAS D=12,7MM</v>
          </cell>
          <cell r="C212" t="str">
            <v>unid.</v>
          </cell>
          <cell r="D212" t="str">
            <v>DNER-ES-332/75/76</v>
          </cell>
          <cell r="E212">
            <v>666.84</v>
          </cell>
          <cell r="F212">
            <v>217.92</v>
          </cell>
          <cell r="G212">
            <v>884.76</v>
          </cell>
          <cell r="H212" t="str">
            <v>OAE</v>
          </cell>
        </row>
        <row r="213">
          <cell r="A213" t="str">
            <v>04.020.00</v>
          </cell>
          <cell r="B213" t="str">
            <v>ESCAVAÇÃO EM VALA MATERIAL DE 3a CATEGORIA</v>
          </cell>
          <cell r="C213" t="str">
            <v>m³</v>
          </cell>
          <cell r="D213" t="str">
            <v>DNER-ES 280/97</v>
          </cell>
          <cell r="E213">
            <v>27.6</v>
          </cell>
          <cell r="F213">
            <v>9.02</v>
          </cell>
          <cell r="G213">
            <v>36.620000000000005</v>
          </cell>
          <cell r="H213" t="str">
            <v>OAE</v>
          </cell>
        </row>
        <row r="214">
          <cell r="A214" t="str">
            <v>05.303.01</v>
          </cell>
          <cell r="B214" t="str">
            <v>TERRA ARMADA - ECE - GREIDE 0,0&lt;H&lt;6,0M TIPO RETA E CURVA ÂNGULO 15°</v>
          </cell>
          <cell r="C214" t="str">
            <v>m²</v>
          </cell>
          <cell r="E214">
            <v>185.45</v>
          </cell>
          <cell r="F214">
            <v>60.61</v>
          </cell>
          <cell r="G214">
            <v>246.06</v>
          </cell>
          <cell r="H214" t="str">
            <v>OAE</v>
          </cell>
        </row>
        <row r="215">
          <cell r="A215" t="str">
            <v>05.303.02</v>
          </cell>
          <cell r="B215" t="str">
            <v>TERRA ARMADA - ECE - GREIDE 6,0&lt;H&lt;9,0M TIPO RETA E CURVA ÂNGULO 15°</v>
          </cell>
          <cell r="C215" t="str">
            <v>m²</v>
          </cell>
          <cell r="E215">
            <v>208.06</v>
          </cell>
          <cell r="F215">
            <v>67.989999999999995</v>
          </cell>
          <cell r="G215">
            <v>276.05</v>
          </cell>
          <cell r="H215" t="str">
            <v>OAE</v>
          </cell>
        </row>
        <row r="216">
          <cell r="A216" t="str">
            <v>05.303.07</v>
          </cell>
          <cell r="B216" t="str">
            <v>TERRA ARMADA - ECE - ENC. PORTANTE 0,0&lt;H&lt;6,0M TIPO RETA</v>
          </cell>
          <cell r="C216" t="str">
            <v>m²</v>
          </cell>
          <cell r="E216">
            <v>300</v>
          </cell>
          <cell r="F216">
            <v>98.04</v>
          </cell>
          <cell r="G216">
            <v>398.04</v>
          </cell>
          <cell r="H216" t="str">
            <v>OAE</v>
          </cell>
        </row>
        <row r="217">
          <cell r="A217" t="str">
            <v>05.303.08</v>
          </cell>
          <cell r="B217" t="str">
            <v>TERRA ARMADA - ECE - ENC. PORTANTE 6,0&lt;H&lt;9,0M TIPO RETA</v>
          </cell>
          <cell r="C217" t="str">
            <v>m²</v>
          </cell>
          <cell r="E217">
            <v>339.78</v>
          </cell>
          <cell r="F217">
            <v>111.04</v>
          </cell>
          <cell r="G217">
            <v>450.82</v>
          </cell>
          <cell r="H217" t="str">
            <v>OAE</v>
          </cell>
        </row>
        <row r="218">
          <cell r="A218" t="str">
            <v>05.303.09</v>
          </cell>
          <cell r="B218" t="str">
            <v>ESCAMAS DE CONCRETO ARMADO PARA TERRA ARMADA</v>
          </cell>
          <cell r="C218" t="str">
            <v>m³</v>
          </cell>
          <cell r="D218" t="str">
            <v>DNER-ES 330/97</v>
          </cell>
          <cell r="E218">
            <v>368.33000000000004</v>
          </cell>
          <cell r="F218">
            <v>120.37</v>
          </cell>
          <cell r="G218">
            <v>488.70000000000005</v>
          </cell>
          <cell r="H218" t="str">
            <v>OAE</v>
          </cell>
        </row>
        <row r="219">
          <cell r="A219" t="str">
            <v>05.303.10</v>
          </cell>
          <cell r="B219" t="str">
            <v>CONCRETAGEM DE SOLEIRA E ARREMATES DE MACIÇO TERRA ARMADA</v>
          </cell>
          <cell r="C219" t="str">
            <v>m³</v>
          </cell>
          <cell r="D219" t="str">
            <v>DNER-ES 330/97</v>
          </cell>
          <cell r="E219">
            <v>200.25</v>
          </cell>
          <cell r="F219">
            <v>65.44</v>
          </cell>
          <cell r="G219">
            <v>265.69</v>
          </cell>
          <cell r="H219" t="str">
            <v>OAE</v>
          </cell>
        </row>
        <row r="220">
          <cell r="A220" t="str">
            <v>05.303.11</v>
          </cell>
          <cell r="B220" t="str">
            <v>MONTAGEM DE MACIÇO TERRA ARMADA</v>
          </cell>
          <cell r="C220" t="str">
            <v>m²</v>
          </cell>
          <cell r="D220" t="str">
            <v>DNER-ES 282/97</v>
          </cell>
          <cell r="E220">
            <v>38.22</v>
          </cell>
          <cell r="F220">
            <v>12.49</v>
          </cell>
          <cell r="G220">
            <v>50.71</v>
          </cell>
          <cell r="H220" t="str">
            <v>OAE</v>
          </cell>
        </row>
        <row r="221">
          <cell r="A221" t="str">
            <v>06.030.11</v>
          </cell>
          <cell r="B221" t="str">
            <v>BARREIRA DE SEGURANÇA TIPO NEW JERSEY</v>
          </cell>
          <cell r="C221" t="str">
            <v>m</v>
          </cell>
          <cell r="D221" t="str">
            <v>DNER-ES 340/97</v>
          </cell>
          <cell r="E221">
            <v>149.81</v>
          </cell>
          <cell r="F221">
            <v>48.96</v>
          </cell>
          <cell r="G221">
            <v>198.77</v>
          </cell>
          <cell r="H221" t="str">
            <v>OAE</v>
          </cell>
        </row>
        <row r="222">
          <cell r="A222" t="str">
            <v>OUTROS CÓDIGOS</v>
          </cell>
        </row>
        <row r="223">
          <cell r="A223" t="str">
            <v>10.000.05</v>
          </cell>
          <cell r="B223" t="str">
            <v>PAVIMENTAÇÃO EM CBUQ</v>
          </cell>
          <cell r="C223" t="str">
            <v>m³</v>
          </cell>
          <cell r="D223" t="str">
            <v>EC-02</v>
          </cell>
          <cell r="E223">
            <v>57.38</v>
          </cell>
          <cell r="F223">
            <v>18.75</v>
          </cell>
          <cell r="G223">
            <v>76.13</v>
          </cell>
          <cell r="H223" t="str">
            <v>OAE</v>
          </cell>
        </row>
        <row r="224">
          <cell r="A224" t="str">
            <v>10.000.03</v>
          </cell>
          <cell r="B224" t="str">
            <v>CIMBRAMENTO</v>
          </cell>
          <cell r="C224" t="str">
            <v>m³</v>
          </cell>
          <cell r="D224" t="str">
            <v>DNER-ES 286/97</v>
          </cell>
          <cell r="E224">
            <v>41.149999999999991</v>
          </cell>
          <cell r="F224">
            <v>13.45</v>
          </cell>
          <cell r="G224">
            <v>54.599999999999994</v>
          </cell>
          <cell r="H224" t="str">
            <v>OAE</v>
          </cell>
        </row>
        <row r="225">
          <cell r="A225" t="str">
            <v>10.000.46</v>
          </cell>
          <cell r="B225" t="str">
            <v>CARGA, TRANSPORTE, IÇAMENTO E LANÇAMENTO DE LAJE PRÉ-MOLDADA ATÉ 3,0T</v>
          </cell>
          <cell r="C225" t="str">
            <v>unid.</v>
          </cell>
          <cell r="E225">
            <v>21.16</v>
          </cell>
          <cell r="F225">
            <v>6.92</v>
          </cell>
          <cell r="G225">
            <v>28.08</v>
          </cell>
          <cell r="H225" t="str">
            <v>OAE</v>
          </cell>
        </row>
        <row r="226">
          <cell r="A226" t="str">
            <v>10.000.47</v>
          </cell>
          <cell r="B226" t="str">
            <v>CARGA, TRANSPORTE, IÇAMENTO E LANÇAMENTO DE LAJE PRÉ-MOLDADA ATÉ 55,0T</v>
          </cell>
          <cell r="C226" t="str">
            <v>unid.</v>
          </cell>
          <cell r="E226">
            <v>407.22</v>
          </cell>
          <cell r="F226">
            <v>133.08000000000001</v>
          </cell>
          <cell r="G226">
            <v>540.30000000000007</v>
          </cell>
          <cell r="H226" t="str">
            <v>OAE</v>
          </cell>
        </row>
        <row r="227">
          <cell r="A227" t="str">
            <v>10.400.11</v>
          </cell>
          <cell r="B227" t="str">
            <v>COLCHÃO DRENANTE C/PEDRA-DE-MÃO P/CORTE EM ROCHA</v>
          </cell>
          <cell r="C227" t="str">
            <v>m³</v>
          </cell>
          <cell r="D227" t="str">
            <v>EC-03</v>
          </cell>
          <cell r="E227">
            <v>68.550000000000011</v>
          </cell>
          <cell r="F227">
            <v>22.4</v>
          </cell>
          <cell r="G227">
            <v>90.950000000000017</v>
          </cell>
          <cell r="H227" t="str">
            <v>Drenagem</v>
          </cell>
        </row>
        <row r="228">
          <cell r="A228" t="str">
            <v>10.200.02</v>
          </cell>
          <cell r="B228" t="str">
            <v>BASE DE SOLO CIMENTO C/MISTURA NA PISTA C/RECICLADORA</v>
          </cell>
          <cell r="C228" t="str">
            <v>m³</v>
          </cell>
          <cell r="D228" t="str">
            <v>DNER-ES-305/97</v>
          </cell>
          <cell r="E228">
            <v>74.239999999999995</v>
          </cell>
          <cell r="F228">
            <v>24.26</v>
          </cell>
          <cell r="G228">
            <v>98.5</v>
          </cell>
          <cell r="H228" t="str">
            <v>Pavimentação</v>
          </cell>
        </row>
        <row r="229">
          <cell r="A229" t="str">
            <v>10.200.03</v>
          </cell>
          <cell r="B229" t="str">
            <v>SUB-BASE DE SOLO MELHORADO C/CIMENTO MISTURA NA PISTA C/RECICLADORA</v>
          </cell>
          <cell r="C229" t="str">
            <v>m³</v>
          </cell>
          <cell r="D229" t="str">
            <v>DNER-ES-302/97</v>
          </cell>
          <cell r="E229">
            <v>51.94</v>
          </cell>
          <cell r="F229">
            <v>16.97</v>
          </cell>
          <cell r="G229">
            <v>68.91</v>
          </cell>
          <cell r="H229" t="str">
            <v>Pavimentação</v>
          </cell>
        </row>
        <row r="230">
          <cell r="A230" t="str">
            <v>10.300.15</v>
          </cell>
          <cell r="B230" t="str">
            <v>PINTURA EM SUPER CONSERVADO P</v>
          </cell>
          <cell r="C230" t="str">
            <v>m²</v>
          </cell>
          <cell r="E230">
            <v>12.61</v>
          </cell>
          <cell r="F230">
            <v>4.12</v>
          </cell>
          <cell r="G230">
            <v>16.73</v>
          </cell>
          <cell r="H230" t="str">
            <v>OAE</v>
          </cell>
        </row>
        <row r="231">
          <cell r="A231" t="str">
            <v>10.300.25</v>
          </cell>
          <cell r="B231" t="str">
            <v>FORNECIMENTO CORTE E COLOCAÇÃO DE 12Ø12,7 - AÇO CP-190 RB</v>
          </cell>
          <cell r="C231" t="str">
            <v>kg</v>
          </cell>
          <cell r="D231" t="str">
            <v>DNER-ES-332/75/76</v>
          </cell>
          <cell r="E231">
            <v>5.0599999999999996</v>
          </cell>
          <cell r="F231">
            <v>1.65</v>
          </cell>
          <cell r="G231">
            <v>6.7099999999999991</v>
          </cell>
          <cell r="H231" t="str">
            <v>OAE</v>
          </cell>
        </row>
        <row r="232">
          <cell r="A232" t="str">
            <v>10.300.26</v>
          </cell>
          <cell r="B232" t="str">
            <v>PROTENSÃO E ANCORAGEM ATIVA PARA 120Ø12,7MM</v>
          </cell>
          <cell r="C232" t="str">
            <v>unid.</v>
          </cell>
          <cell r="D232" t="str">
            <v>DNER-ES-332/75/76</v>
          </cell>
          <cell r="E232">
            <v>548.67999999999995</v>
          </cell>
          <cell r="F232">
            <v>179.31</v>
          </cell>
          <cell r="G232">
            <v>727.99</v>
          </cell>
          <cell r="H232" t="str">
            <v>OAE</v>
          </cell>
        </row>
        <row r="233">
          <cell r="A233" t="str">
            <v>10.300.27</v>
          </cell>
          <cell r="B233" t="str">
            <v>FORNECIMENTO E COLOCAÇÃO DE BAINHAS CORRUGADAS Ø 70MM E INJEÇÃO DE NATA DE CIMENTO</v>
          </cell>
          <cell r="C233" t="str">
            <v>m</v>
          </cell>
          <cell r="D233" t="str">
            <v>DNER-ES-332/75/76</v>
          </cell>
          <cell r="E233">
            <v>87.100000000000009</v>
          </cell>
          <cell r="F233">
            <v>28.46</v>
          </cell>
          <cell r="G233">
            <v>115.56</v>
          </cell>
          <cell r="H233" t="str">
            <v>OAE</v>
          </cell>
        </row>
        <row r="234">
          <cell r="A234" t="str">
            <v>10.300.30</v>
          </cell>
          <cell r="B234" t="str">
            <v>EXECUÇÃO DE SONDAGEM A PERCUSSÃO</v>
          </cell>
          <cell r="C234" t="str">
            <v>m</v>
          </cell>
          <cell r="D234" t="str">
            <v>DNER-ES-334/97</v>
          </cell>
          <cell r="E234">
            <v>52</v>
          </cell>
          <cell r="F234">
            <v>16.989999999999998</v>
          </cell>
          <cell r="G234">
            <v>68.989999999999995</v>
          </cell>
          <cell r="H234" t="str">
            <v>OAE</v>
          </cell>
        </row>
        <row r="235">
          <cell r="A235" t="str">
            <v>10.300.31</v>
          </cell>
          <cell r="B235" t="str">
            <v>MOBILIZAÇÃO, INSTALAÇÃO E DESMOBILIZAÇÃO DE EQUIPAMENTO P/EXECUÇÃO DE SONDAGENS</v>
          </cell>
          <cell r="C235" t="str">
            <v>unid.</v>
          </cell>
          <cell r="D235" t="str">
            <v>DNER-ES-334/97</v>
          </cell>
          <cell r="E235">
            <v>1300</v>
          </cell>
          <cell r="F235">
            <v>424.84</v>
          </cell>
          <cell r="G235">
            <v>1724.84</v>
          </cell>
          <cell r="H235" t="str">
            <v>OAE</v>
          </cell>
        </row>
        <row r="236">
          <cell r="A236" t="str">
            <v>10.300.32</v>
          </cell>
          <cell r="B236" t="str">
            <v>DETALHAMENTO DO PROJETO</v>
          </cell>
          <cell r="C236" t="str">
            <v>m²</v>
          </cell>
          <cell r="D236" t="str">
            <v>EP-OAE 01</v>
          </cell>
          <cell r="E236">
            <v>20</v>
          </cell>
          <cell r="F236">
            <v>6.54</v>
          </cell>
          <cell r="G236">
            <v>26.54</v>
          </cell>
          <cell r="H236" t="str">
            <v>OAE</v>
          </cell>
        </row>
        <row r="237">
          <cell r="A237" t="str">
            <v>10.300.33</v>
          </cell>
          <cell r="B237" t="str">
            <v>GROUT</v>
          </cell>
          <cell r="C237" t="str">
            <v>kg</v>
          </cell>
          <cell r="E237">
            <v>7.81</v>
          </cell>
          <cell r="F237">
            <v>2.5499999999999998</v>
          </cell>
          <cell r="G237">
            <v>10.36</v>
          </cell>
          <cell r="H237" t="str">
            <v>OAE</v>
          </cell>
        </row>
        <row r="238">
          <cell r="A238" t="str">
            <v>10.300.34</v>
          </cell>
          <cell r="B238" t="str">
            <v>BARREIRA DE CONCRETO, INCL. MÃO DE OBRA E MATERIAL</v>
          </cell>
          <cell r="C238" t="str">
            <v>m</v>
          </cell>
          <cell r="D238" t="str">
            <v>DNER-ES-335/97</v>
          </cell>
          <cell r="E238">
            <v>70.09</v>
          </cell>
          <cell r="F238">
            <v>22.91</v>
          </cell>
          <cell r="G238">
            <v>93</v>
          </cell>
          <cell r="H238" t="str">
            <v>OAE</v>
          </cell>
        </row>
        <row r="239">
          <cell r="A239" t="str">
            <v>10.300.47</v>
          </cell>
          <cell r="B239" t="str">
            <v>DRENO DE FERRO GALVANIZADO 2"</v>
          </cell>
          <cell r="C239" t="str">
            <v>unid.</v>
          </cell>
          <cell r="D239" t="str">
            <v>ES-OA-36/96</v>
          </cell>
          <cell r="E239">
            <v>8.48</v>
          </cell>
          <cell r="F239">
            <v>2.77</v>
          </cell>
          <cell r="G239">
            <v>11.25</v>
          </cell>
          <cell r="H239" t="str">
            <v>OAE</v>
          </cell>
        </row>
        <row r="240">
          <cell r="A240" t="str">
            <v>10.500.38</v>
          </cell>
          <cell r="B240" t="str">
            <v>REMOÇÃO DE CERCAS DE ARAME FARPADO</v>
          </cell>
          <cell r="C240" t="str">
            <v>m</v>
          </cell>
          <cell r="D240" t="str">
            <v>DNER-ES 338/97</v>
          </cell>
          <cell r="E240">
            <v>2.54</v>
          </cell>
          <cell r="F240">
            <v>0.83</v>
          </cell>
          <cell r="G240">
            <v>3.37</v>
          </cell>
          <cell r="H240" t="str">
            <v>Obras Comp.</v>
          </cell>
        </row>
        <row r="241">
          <cell r="A241" t="str">
            <v>10.500.39</v>
          </cell>
          <cell r="B241" t="str">
            <v>MANTA GEOTEXTIL P/REFORÇO DE FUNDAÃO DE ATERRO</v>
          </cell>
          <cell r="C241" t="str">
            <v>m²</v>
          </cell>
          <cell r="E241">
            <v>3.5100000000000002</v>
          </cell>
          <cell r="F241">
            <v>1.1499999999999999</v>
          </cell>
          <cell r="G241">
            <v>4.66</v>
          </cell>
          <cell r="H241" t="str">
            <v>Obras Comp.</v>
          </cell>
        </row>
        <row r="242">
          <cell r="A242" t="str">
            <v>10.500.40</v>
          </cell>
          <cell r="B242" t="str">
            <v>GEOFORMA TÊXTIL TIPO BOLSACRETO BC - 200 kg DE CIMENTO/m3</v>
          </cell>
          <cell r="C242" t="str">
            <v>m³</v>
          </cell>
          <cell r="D242" t="str">
            <v>EC-01</v>
          </cell>
          <cell r="E242">
            <v>51.69</v>
          </cell>
          <cell r="F242">
            <v>16.89</v>
          </cell>
          <cell r="G242">
            <v>68.58</v>
          </cell>
          <cell r="H242" t="str">
            <v>OAE</v>
          </cell>
        </row>
        <row r="243">
          <cell r="A243" t="str">
            <v>10.500.41</v>
          </cell>
          <cell r="B243" t="str">
            <v>GEOFORMA TÊXTIL TIPO COLCHACRETO A-15 - 200 kg DE CIMENTO/m3</v>
          </cell>
          <cell r="C243" t="str">
            <v>m²</v>
          </cell>
          <cell r="D243" t="str">
            <v>EC-01</v>
          </cell>
          <cell r="E243">
            <v>28.94</v>
          </cell>
          <cell r="F243">
            <v>9.4600000000000009</v>
          </cell>
          <cell r="G243">
            <v>38.400000000000006</v>
          </cell>
          <cell r="H243" t="str">
            <v>OAE</v>
          </cell>
        </row>
        <row r="244">
          <cell r="A244" t="str">
            <v>10.550.19</v>
          </cell>
          <cell r="B244" t="str">
            <v>MANTA VEGETAL</v>
          </cell>
          <cell r="C244" t="str">
            <v>m²</v>
          </cell>
          <cell r="D244" t="str">
            <v>EC-PCE-03</v>
          </cell>
          <cell r="E244">
            <v>2.62</v>
          </cell>
          <cell r="F244">
            <v>0.86</v>
          </cell>
          <cell r="G244">
            <v>3.48</v>
          </cell>
          <cell r="H244" t="str">
            <v>OAE</v>
          </cell>
        </row>
        <row r="245">
          <cell r="A245" t="str">
            <v>10.550.20</v>
          </cell>
          <cell r="B245" t="str">
            <v>SEMEADURA MANUAL</v>
          </cell>
          <cell r="C245" t="str">
            <v>m²</v>
          </cell>
          <cell r="D245" t="str">
            <v>DNER-ES-341/97</v>
          </cell>
          <cell r="E245">
            <v>1.04</v>
          </cell>
          <cell r="F245">
            <v>0.34</v>
          </cell>
          <cell r="G245">
            <v>1.3800000000000001</v>
          </cell>
          <cell r="H245" t="str">
            <v>Meio Ambiente</v>
          </cell>
        </row>
        <row r="246">
          <cell r="A246" t="str">
            <v>10.600.10</v>
          </cell>
          <cell r="B246" t="str">
            <v>FORNECIMENTO E LANÇAMENTO DE ARGAMASSA ESTRUT. SIKAGROUT TIX C/ADIÇÃO DE 30% DE PEDRISCO P/EXEC. DE CALÇOS E BERÇOS DE APOIOS</v>
          </cell>
          <cell r="C246" t="str">
            <v>m³</v>
          </cell>
          <cell r="E246">
            <v>1586.14</v>
          </cell>
          <cell r="F246">
            <v>518.35</v>
          </cell>
          <cell r="G246">
            <v>2104.4900000000002</v>
          </cell>
          <cell r="H246" t="str">
            <v>OAE</v>
          </cell>
        </row>
        <row r="247">
          <cell r="A247" t="str">
            <v>10.600.30</v>
          </cell>
          <cell r="B247" t="str">
            <v>FORNECIMENTO, CORTE E COLOCAÇÃO DE 4 Ø 15,2mm - AÇO CP-190 RB</v>
          </cell>
          <cell r="C247" t="str">
            <v>kg</v>
          </cell>
          <cell r="E247">
            <v>4.4399999999999995</v>
          </cell>
          <cell r="F247">
            <v>1.45</v>
          </cell>
          <cell r="G247">
            <v>5.89</v>
          </cell>
          <cell r="H247" t="str">
            <v>OAE</v>
          </cell>
        </row>
        <row r="248">
          <cell r="A248" t="str">
            <v>10.600.32</v>
          </cell>
          <cell r="B248" t="str">
            <v>PROTENSÃO E ANCORAGEM ATIVA PARA 4 Ø 15,2MM</v>
          </cell>
          <cell r="C248" t="str">
            <v>unid.</v>
          </cell>
          <cell r="E248">
            <v>125.68</v>
          </cell>
          <cell r="F248">
            <v>41.07</v>
          </cell>
          <cell r="G248">
            <v>166.75</v>
          </cell>
          <cell r="H248" t="str">
            <v>OAE</v>
          </cell>
        </row>
        <row r="249">
          <cell r="A249" t="str">
            <v>10.600.34</v>
          </cell>
          <cell r="B249" t="str">
            <v>FORNECIMENTOE COLOCAÇÃO DE BAINHAS CORRUGADAS Ø 45MM E INJEÇÃO DE NATA DE CIMENTO</v>
          </cell>
          <cell r="C249" t="str">
            <v>m</v>
          </cell>
          <cell r="E249">
            <v>82.09</v>
          </cell>
          <cell r="F249">
            <v>26.83</v>
          </cell>
          <cell r="G249">
            <v>108.92</v>
          </cell>
          <cell r="H249" t="str">
            <v>OAE</v>
          </cell>
        </row>
        <row r="250">
          <cell r="A250" t="str">
            <v>10.600.25</v>
          </cell>
          <cell r="B250" t="str">
            <v>FORNECIMENTO, CORTE E COLOCAÇÃO DE 12 Ø 15,2mm - AÇO CP-190 RB</v>
          </cell>
          <cell r="C250" t="str">
            <v>kg</v>
          </cell>
          <cell r="E250">
            <v>4.4399999999999995</v>
          </cell>
          <cell r="F250">
            <v>1.45</v>
          </cell>
          <cell r="G250">
            <v>5.89</v>
          </cell>
          <cell r="H250" t="str">
            <v>OAE</v>
          </cell>
        </row>
        <row r="251">
          <cell r="A251" t="str">
            <v>10.600.26</v>
          </cell>
          <cell r="B251" t="str">
            <v>PROTENSÃO E ANCORAGEM ATIVA PARA 12 Ø 15,2MM</v>
          </cell>
          <cell r="C251" t="str">
            <v>unid.</v>
          </cell>
          <cell r="E251">
            <v>423.68</v>
          </cell>
          <cell r="F251">
            <v>138.46</v>
          </cell>
          <cell r="G251">
            <v>562.14</v>
          </cell>
          <cell r="H251" t="str">
            <v>OAE</v>
          </cell>
        </row>
        <row r="252">
          <cell r="A252" t="str">
            <v>10.600.27</v>
          </cell>
          <cell r="B252" t="str">
            <v>FORNECIMENTOE COLOCAÇÃO DE BAINHAS CORRUGADAS Ø 70MM E INJEÇÃO DE NATA DE CIMENTO</v>
          </cell>
          <cell r="C252" t="str">
            <v>m</v>
          </cell>
          <cell r="E252">
            <v>84.490000000000009</v>
          </cell>
          <cell r="F252">
            <v>27.61</v>
          </cell>
          <cell r="G252">
            <v>112.10000000000001</v>
          </cell>
          <cell r="H252" t="str">
            <v>OAE</v>
          </cell>
        </row>
        <row r="253">
          <cell r="A253" t="str">
            <v>10.600.28</v>
          </cell>
          <cell r="B253" t="str">
            <v>TRANSPORTE, LANÇAMENTO E POSICIONAMENTO DE PRÉ-LAJE DE CONCRETO ARMADO</v>
          </cell>
          <cell r="C253" t="str">
            <v>unid.</v>
          </cell>
          <cell r="E253">
            <v>86.37</v>
          </cell>
          <cell r="F253">
            <v>28.23</v>
          </cell>
          <cell r="G253">
            <v>114.60000000000001</v>
          </cell>
          <cell r="H253" t="str">
            <v>OAE</v>
          </cell>
        </row>
        <row r="254">
          <cell r="A254" t="str">
            <v>10.600.29</v>
          </cell>
          <cell r="B254" t="str">
            <v>FORNECIMENTO E COLOCAÇÃO DE JUNTA DE PAVIMENTO TIPO JEENE - JJ5070</v>
          </cell>
          <cell r="C254" t="str">
            <v>m</v>
          </cell>
          <cell r="E254">
            <v>163.41999999999999</v>
          </cell>
          <cell r="F254">
            <v>53.41</v>
          </cell>
          <cell r="G254">
            <v>216.82999999999998</v>
          </cell>
          <cell r="H254" t="str">
            <v>OAE</v>
          </cell>
        </row>
        <row r="255">
          <cell r="A255" t="str">
            <v>10.600.35</v>
          </cell>
          <cell r="B255" t="str">
            <v>EXECUÇÃO DE ESTACAS ESCAVADAS DIAM=1,20M, C/LAMA BETONÍTICA, INCL. ESCAVAÇÃO E MATERIAIS</v>
          </cell>
          <cell r="C255" t="str">
            <v>m</v>
          </cell>
          <cell r="D255" t="str">
            <v>DNER-ES 334/97</v>
          </cell>
          <cell r="E255">
            <v>250.82</v>
          </cell>
          <cell r="F255">
            <v>81.97</v>
          </cell>
          <cell r="G255">
            <v>332.78999999999996</v>
          </cell>
          <cell r="H255" t="str">
            <v>OAE</v>
          </cell>
        </row>
        <row r="256">
          <cell r="A256" t="str">
            <v>10.600.36</v>
          </cell>
          <cell r="B256" t="str">
            <v>EXECUÇÃO DE ESTACAS ESCAVADAS DIAM=1,50M, C/LAMA BETONÍTICA, INCL. ESCAVAÇÃO E MATERIAIS</v>
          </cell>
          <cell r="C256" t="str">
            <v>m</v>
          </cell>
          <cell r="D256" t="str">
            <v>DNER-ES 334/97</v>
          </cell>
          <cell r="E256">
            <v>374.74</v>
          </cell>
          <cell r="F256">
            <v>122.47</v>
          </cell>
          <cell r="G256">
            <v>497.21000000000004</v>
          </cell>
          <cell r="H256" t="str">
            <v>OAE</v>
          </cell>
        </row>
        <row r="260">
          <cell r="A260" t="str">
            <v>TRANSPORTES</v>
          </cell>
        </row>
        <row r="261">
          <cell r="A261" t="str">
            <v>A.00.001.05</v>
          </cell>
          <cell r="B261" t="str">
            <v>BASC. 10M3 LOCAL ÑPAV - CONSTRUÇÃO</v>
          </cell>
          <cell r="C261" t="str">
            <v>tkm</v>
          </cell>
          <cell r="E261">
            <v>0.23</v>
          </cell>
          <cell r="F261" t="str">
            <v>R. SUL</v>
          </cell>
          <cell r="G261">
            <v>37257</v>
          </cell>
          <cell r="H261" t="str">
            <v>Transportes</v>
          </cell>
        </row>
        <row r="262">
          <cell r="A262" t="str">
            <v>A.00.001.40</v>
          </cell>
          <cell r="B262" t="str">
            <v>CARROC. 15T LOCAL ÑPAV - GERAL</v>
          </cell>
          <cell r="C262" t="str">
            <v>tkm</v>
          </cell>
          <cell r="E262">
            <v>0.3</v>
          </cell>
          <cell r="F262" t="str">
            <v>R. SUL</v>
          </cell>
          <cell r="G262">
            <v>37257</v>
          </cell>
          <cell r="H262" t="str">
            <v>Transportes</v>
          </cell>
        </row>
        <row r="263">
          <cell r="A263" t="str">
            <v>A.00.001.90</v>
          </cell>
          <cell r="B263" t="str">
            <v>CARROC. 15T COM. ÑPAV - GERAL</v>
          </cell>
          <cell r="C263" t="str">
            <v>tkm</v>
          </cell>
          <cell r="D263" t="str">
            <v xml:space="preserve">  </v>
          </cell>
          <cell r="E263">
            <v>0.17</v>
          </cell>
          <cell r="F263" t="str">
            <v>R. SUL</v>
          </cell>
          <cell r="G263">
            <v>37257</v>
          </cell>
          <cell r="H263" t="str">
            <v>Transportes</v>
          </cell>
        </row>
        <row r="264">
          <cell r="A264" t="str">
            <v>A.00.001.91</v>
          </cell>
          <cell r="B264" t="str">
            <v>BASC. 10m3 COM. ÑPAV - CONSTRUÇÃO</v>
          </cell>
          <cell r="C264" t="str">
            <v>tkm</v>
          </cell>
          <cell r="E264">
            <v>0.17</v>
          </cell>
          <cell r="F264" t="str">
            <v>R. SUL</v>
          </cell>
          <cell r="G264">
            <v>37257</v>
          </cell>
          <cell r="H264" t="str">
            <v>Transportes</v>
          </cell>
        </row>
        <row r="265">
          <cell r="A265" t="str">
            <v>A.00.002.05</v>
          </cell>
          <cell r="B265" t="str">
            <v>BASC. 10M3 COM. PAV - CONSTRUÇÃO</v>
          </cell>
          <cell r="C265" t="str">
            <v>tkm</v>
          </cell>
          <cell r="E265">
            <v>0.11</v>
          </cell>
          <cell r="F265" t="str">
            <v>R. SUL</v>
          </cell>
          <cell r="G265">
            <v>37257</v>
          </cell>
          <cell r="H265" t="str">
            <v>Transportes</v>
          </cell>
        </row>
        <row r="266">
          <cell r="A266" t="str">
            <v>A.00.002.40</v>
          </cell>
          <cell r="B266" t="str">
            <v>CARROC. 15T-PAV-LOCAL - GERAL</v>
          </cell>
          <cell r="C266" t="str">
            <v>tkm</v>
          </cell>
          <cell r="E266">
            <v>0.22</v>
          </cell>
          <cell r="F266" t="str">
            <v>R. SUL</v>
          </cell>
          <cell r="G266">
            <v>37257</v>
          </cell>
          <cell r="H266" t="str">
            <v>Transportes</v>
          </cell>
        </row>
        <row r="267">
          <cell r="A267" t="str">
            <v>A.00.002.90</v>
          </cell>
          <cell r="B267" t="str">
            <v>CARROC. 15T-PAV-COM - GERAL</v>
          </cell>
          <cell r="C267" t="str">
            <v>tkm</v>
          </cell>
          <cell r="E267">
            <v>0.11</v>
          </cell>
          <cell r="F267" t="str">
            <v>R. SUL</v>
          </cell>
          <cell r="G267">
            <v>37257</v>
          </cell>
          <cell r="H267" t="str">
            <v>Transportes</v>
          </cell>
        </row>
        <row r="268">
          <cell r="A268" t="str">
            <v>A.00.002.91</v>
          </cell>
          <cell r="B268" t="str">
            <v>BASC. 10m3 COM PAV - GERAL</v>
          </cell>
          <cell r="C268" t="str">
            <v>tkm</v>
          </cell>
          <cell r="E268">
            <v>0.11</v>
          </cell>
          <cell r="F268" t="str">
            <v>R. SUL</v>
          </cell>
          <cell r="G268">
            <v>37257</v>
          </cell>
          <cell r="H268" t="str">
            <v>Transportes</v>
          </cell>
        </row>
        <row r="269">
          <cell r="A269" t="str">
            <v>A.00.102.00</v>
          </cell>
          <cell r="B269" t="str">
            <v>BASC. PARA MISTURA BETUMINOSA</v>
          </cell>
          <cell r="C269" t="str">
            <v>tkm</v>
          </cell>
          <cell r="E269">
            <v>0.48</v>
          </cell>
          <cell r="F269" t="str">
            <v>R. SUL</v>
          </cell>
          <cell r="G269">
            <v>37257</v>
          </cell>
          <cell r="H269" t="str">
            <v>Transportes</v>
          </cell>
        </row>
        <row r="270">
          <cell r="A270" t="str">
            <v>A.00.112.90</v>
          </cell>
          <cell r="B270" t="str">
            <v>CARRETA TANQUE A QUENTE</v>
          </cell>
          <cell r="C270" t="str">
            <v>tkm</v>
          </cell>
          <cell r="H270" t="str">
            <v>Transportes</v>
          </cell>
        </row>
        <row r="271">
          <cell r="A271" t="str">
            <v>A.00.112.91</v>
          </cell>
          <cell r="B271" t="str">
            <v>CARRETA TANQUE CONVENCIONAL</v>
          </cell>
          <cell r="C271" t="str">
            <v>tkm</v>
          </cell>
          <cell r="H271" t="str">
            <v>Transportes</v>
          </cell>
        </row>
        <row r="272">
          <cell r="A272" t="str">
            <v>CUSTOS BÁSICOS</v>
          </cell>
        </row>
        <row r="273">
          <cell r="A273" t="str">
            <v>A.01.100.01</v>
          </cell>
          <cell r="B273" t="str">
            <v>LIMPEZA CAMADA VEGETAL EM JAZIDA</v>
          </cell>
          <cell r="C273" t="str">
            <v>m²</v>
          </cell>
          <cell r="E273">
            <v>0.16</v>
          </cell>
          <cell r="H273" t="str">
            <v>Custos Básicos</v>
          </cell>
        </row>
        <row r="274">
          <cell r="A274" t="str">
            <v>A.01.105.01</v>
          </cell>
          <cell r="B274" t="str">
            <v>EXPURGO DE JAZIDA</v>
          </cell>
          <cell r="C274" t="str">
            <v>m³</v>
          </cell>
          <cell r="E274">
            <v>0.87</v>
          </cell>
          <cell r="H274" t="str">
            <v>Custos Básicos</v>
          </cell>
        </row>
        <row r="275">
          <cell r="A275" t="str">
            <v>A.01.120.01</v>
          </cell>
          <cell r="B275" t="str">
            <v>ESCAVAÇÃO E CARGA DE MATERIAL DE JAZIDA</v>
          </cell>
          <cell r="C275" t="str">
            <v>m³</v>
          </cell>
          <cell r="E275">
            <v>2.2999999999999998</v>
          </cell>
          <cell r="H275" t="str">
            <v>Custos Básicos</v>
          </cell>
        </row>
        <row r="276">
          <cell r="A276" t="str">
            <v>A.01.150.02</v>
          </cell>
          <cell r="B276" t="str">
            <v>ROCHA P/BRITAGEM C/PERFURATRIZ MANUAL</v>
          </cell>
          <cell r="C276" t="str">
            <v>m³</v>
          </cell>
          <cell r="E276">
            <v>14</v>
          </cell>
          <cell r="H276" t="str">
            <v>Custos Básicos</v>
          </cell>
        </row>
        <row r="277">
          <cell r="A277" t="str">
            <v>A.01.155.02</v>
          </cell>
          <cell r="B277" t="str">
            <v>RACHÃO P/COLCHÃO DRENANTE EM REBAIXO DE ROCHA</v>
          </cell>
          <cell r="C277" t="str">
            <v>m³</v>
          </cell>
          <cell r="E277">
            <v>10.7</v>
          </cell>
          <cell r="H277" t="str">
            <v>Custos Básicos</v>
          </cell>
        </row>
        <row r="278">
          <cell r="A278" t="str">
            <v>A.01.390.02</v>
          </cell>
          <cell r="B278" t="str">
            <v>USINAGEM DE CBUQ (CAPA DE ROLAMENTO) - FAIXA C</v>
          </cell>
          <cell r="C278" t="str">
            <v>t</v>
          </cell>
          <cell r="E278">
            <v>45.11</v>
          </cell>
          <cell r="H278" t="str">
            <v>Custos Básicos</v>
          </cell>
        </row>
        <row r="279">
          <cell r="A279" t="str">
            <v>A.01.390.03</v>
          </cell>
          <cell r="B279" t="str">
            <v>USINAGEM DE CBUQ (BINDER) - FAIXA B</v>
          </cell>
          <cell r="C279" t="str">
            <v>t</v>
          </cell>
          <cell r="E279">
            <v>31.96</v>
          </cell>
          <cell r="H279" t="str">
            <v>Custos Básicos</v>
          </cell>
        </row>
        <row r="280">
          <cell r="A280" t="str">
            <v>A.01.396.01</v>
          </cell>
          <cell r="B280" t="str">
            <v>USINAGEM DE SOLO-CIMENTO</v>
          </cell>
          <cell r="C280" t="str">
            <v>m³</v>
          </cell>
          <cell r="E280">
            <v>68.33</v>
          </cell>
          <cell r="H280" t="str">
            <v>Custos Básicos</v>
          </cell>
        </row>
        <row r="281">
          <cell r="A281" t="str">
            <v>A.01.396.02</v>
          </cell>
          <cell r="B281" t="str">
            <v>USINAGEM DE SOLO MELHORADO C/CIMENTO</v>
          </cell>
          <cell r="C281" t="str">
            <v>m³</v>
          </cell>
          <cell r="E281">
            <v>39.47</v>
          </cell>
          <cell r="H281" t="str">
            <v>Custos Básicos</v>
          </cell>
        </row>
        <row r="282">
          <cell r="A282" t="str">
            <v>A.01.401.01</v>
          </cell>
          <cell r="B282" t="str">
            <v>FORMA COMUM DE MADEIRA</v>
          </cell>
          <cell r="C282" t="str">
            <v>m²</v>
          </cell>
          <cell r="E282">
            <v>21.799999999999997</v>
          </cell>
          <cell r="H282" t="str">
            <v>Custos Básicos</v>
          </cell>
        </row>
        <row r="283">
          <cell r="A283" t="str">
            <v>A.01.402.01</v>
          </cell>
          <cell r="B283" t="str">
            <v>FORMA DE PLACA COMPENSADA RESINADA</v>
          </cell>
          <cell r="C283" t="str">
            <v>m²</v>
          </cell>
          <cell r="E283">
            <v>16.11</v>
          </cell>
          <cell r="H283" t="str">
            <v>Custos Básicos</v>
          </cell>
        </row>
        <row r="284">
          <cell r="A284" t="str">
            <v>A.01.404.01</v>
          </cell>
          <cell r="B284" t="str">
            <v>FORMA P/TUBULÃO</v>
          </cell>
          <cell r="C284" t="str">
            <v>m²</v>
          </cell>
          <cell r="E284">
            <v>10.33</v>
          </cell>
          <cell r="H284" t="str">
            <v>Custos Básicos</v>
          </cell>
        </row>
        <row r="285">
          <cell r="A285" t="str">
            <v>A.01.407.01</v>
          </cell>
          <cell r="B285" t="str">
            <v>CONFECÇÃO E LANÇAMENTO DE CONCRETO MAGRO EM BETONEIRA</v>
          </cell>
          <cell r="C285" t="str">
            <v>m³</v>
          </cell>
          <cell r="E285">
            <v>155.99</v>
          </cell>
          <cell r="H285" t="str">
            <v>Custos Básicos</v>
          </cell>
        </row>
        <row r="286">
          <cell r="A286" t="str">
            <v>A.01.410.01</v>
          </cell>
          <cell r="B286" t="str">
            <v>CONCRETO FCK=10MPA</v>
          </cell>
          <cell r="C286" t="str">
            <v>m³</v>
          </cell>
          <cell r="E286">
            <v>183.42</v>
          </cell>
          <cell r="H286" t="str">
            <v>Custos Básicos</v>
          </cell>
        </row>
        <row r="287">
          <cell r="A287" t="str">
            <v>A.01.412.01</v>
          </cell>
          <cell r="B287" t="str">
            <v>CONCRETO FCK=12MPA</v>
          </cell>
          <cell r="C287" t="str">
            <v>m³</v>
          </cell>
          <cell r="E287">
            <v>190.76999999999998</v>
          </cell>
          <cell r="H287" t="str">
            <v>Custos Básicos</v>
          </cell>
        </row>
        <row r="288">
          <cell r="A288" t="str">
            <v>A.01.415.01</v>
          </cell>
          <cell r="B288" t="str">
            <v>CONCRETO ESTRUTURAL FCK=15MPA</v>
          </cell>
          <cell r="C288" t="str">
            <v>m³</v>
          </cell>
          <cell r="E288">
            <v>198.69</v>
          </cell>
          <cell r="H288" t="str">
            <v>Custos Básicos</v>
          </cell>
        </row>
        <row r="289">
          <cell r="A289" t="str">
            <v>A.01.418.01</v>
          </cell>
          <cell r="B289" t="str">
            <v>CONCRETO ESTRUTURAL FCK=18MPA</v>
          </cell>
          <cell r="C289" t="str">
            <v>m³</v>
          </cell>
          <cell r="E289">
            <v>206.28</v>
          </cell>
          <cell r="H289" t="str">
            <v>Custos Básicos</v>
          </cell>
        </row>
        <row r="290">
          <cell r="A290" t="str">
            <v>A.01.422.01</v>
          </cell>
          <cell r="B290" t="str">
            <v>CONCRETO ESTRUTURAL FCK=22MPA</v>
          </cell>
          <cell r="C290" t="str">
            <v>m³</v>
          </cell>
          <cell r="E290">
            <v>220</v>
          </cell>
          <cell r="H290" t="str">
            <v>Custos Básicos</v>
          </cell>
        </row>
        <row r="291">
          <cell r="A291" t="str">
            <v>A.01.423.00</v>
          </cell>
          <cell r="B291" t="str">
            <v>CONCRETO FCK=18MPA P/PRÉ-MOLDADOS</v>
          </cell>
          <cell r="C291" t="str">
            <v>m³</v>
          </cell>
          <cell r="E291">
            <v>202.14000000000004</v>
          </cell>
          <cell r="H291" t="str">
            <v>Custos Básicos</v>
          </cell>
        </row>
        <row r="292">
          <cell r="A292" t="str">
            <v>A.01.424.00</v>
          </cell>
          <cell r="B292" t="str">
            <v>CONCRETO POROSO P/PRÉ-MOLDADOS (TUBOS)</v>
          </cell>
          <cell r="C292" t="str">
            <v>m³</v>
          </cell>
          <cell r="E292">
            <v>200.13000000000002</v>
          </cell>
          <cell r="H292" t="str">
            <v>Custos Básicos</v>
          </cell>
        </row>
        <row r="293">
          <cell r="A293" t="str">
            <v>A.01.450.01</v>
          </cell>
          <cell r="B293" t="str">
            <v>ESCORAMENTO DE BUEIROS CELULARES</v>
          </cell>
          <cell r="C293" t="str">
            <v>m³</v>
          </cell>
          <cell r="E293">
            <v>18.939999999999998</v>
          </cell>
          <cell r="H293" t="str">
            <v>Custos Básicos</v>
          </cell>
        </row>
        <row r="294">
          <cell r="A294" t="str">
            <v>A.01.512.10</v>
          </cell>
          <cell r="B294" t="str">
            <v>CONCRETO CICLÓPICO FCK=12MPA</v>
          </cell>
          <cell r="C294" t="str">
            <v>m³</v>
          </cell>
          <cell r="E294">
            <v>157.22</v>
          </cell>
          <cell r="H294" t="str">
            <v>Custos Básicos</v>
          </cell>
        </row>
        <row r="295">
          <cell r="A295" t="str">
            <v>A.01.515.10</v>
          </cell>
          <cell r="B295" t="str">
            <v>CONCRETO CICLÓPICO FCK=15MPA</v>
          </cell>
          <cell r="C295" t="str">
            <v>m³</v>
          </cell>
          <cell r="E295">
            <v>162.76000000000002</v>
          </cell>
          <cell r="H295" t="str">
            <v>Custos Básicos</v>
          </cell>
        </row>
        <row r="296">
          <cell r="A296" t="str">
            <v>A.01.580.01</v>
          </cell>
          <cell r="B296" t="str">
            <v>FORNECIMENTO, PREPARO E COLOCAÇÃO DE AÇO CA-60</v>
          </cell>
          <cell r="C296" t="str">
            <v>kg</v>
          </cell>
          <cell r="E296">
            <v>2.9599999999999995</v>
          </cell>
          <cell r="H296" t="str">
            <v>Custos Básicos</v>
          </cell>
        </row>
        <row r="297">
          <cell r="A297" t="str">
            <v>A.01.580.02</v>
          </cell>
          <cell r="B297" t="str">
            <v>FORNECIMENTO, PREPARO E COLOCAÇÃO DE AÇO CA-50</v>
          </cell>
          <cell r="C297" t="str">
            <v>kg</v>
          </cell>
          <cell r="E297">
            <v>2.8699999999999997</v>
          </cell>
          <cell r="H297" t="str">
            <v>Custos Básicos</v>
          </cell>
        </row>
        <row r="298">
          <cell r="A298" t="str">
            <v>A.01.603.01</v>
          </cell>
          <cell r="B298" t="str">
            <v>ARGAMASSA CIMENTO AREIA 1:3</v>
          </cell>
          <cell r="C298" t="str">
            <v>m³</v>
          </cell>
          <cell r="E298">
            <v>209.98999999999998</v>
          </cell>
          <cell r="H298" t="str">
            <v>Custos Básicos</v>
          </cell>
        </row>
        <row r="299">
          <cell r="A299" t="str">
            <v>A.01.604.01</v>
          </cell>
          <cell r="B299" t="str">
            <v>ARGAMASSA CIMENTO AREIA 1:4</v>
          </cell>
          <cell r="C299" t="str">
            <v>m³</v>
          </cell>
          <cell r="E299">
            <v>180.47</v>
          </cell>
          <cell r="H299" t="str">
            <v>Custos Básicos</v>
          </cell>
        </row>
        <row r="300">
          <cell r="A300" t="str">
            <v>A.01.620.01</v>
          </cell>
          <cell r="B300" t="str">
            <v>ARGAMASSA CIMENTO SOLO 1:10</v>
          </cell>
          <cell r="C300" t="str">
            <v>m³</v>
          </cell>
          <cell r="E300">
            <v>84.59</v>
          </cell>
          <cell r="H300" t="str">
            <v>Custos Básicos</v>
          </cell>
        </row>
        <row r="301">
          <cell r="A301" t="str">
            <v>A.01.730.00</v>
          </cell>
          <cell r="B301" t="str">
            <v>CONCRETO FCK=18MPA P/PRÉ-MOLDADOS (MOURÕES)</v>
          </cell>
          <cell r="C301" t="str">
            <v>m³</v>
          </cell>
          <cell r="E301">
            <v>194.5</v>
          </cell>
          <cell r="H301" t="str">
            <v>Custos Básicos</v>
          </cell>
        </row>
        <row r="302">
          <cell r="A302" t="str">
            <v>A.01.730.01</v>
          </cell>
          <cell r="B302" t="str">
            <v>MOURÃO DE CONCRETO ESTICADOR SEÇÃO QUADRADA 15CM</v>
          </cell>
          <cell r="C302" t="str">
            <v>unid.</v>
          </cell>
          <cell r="E302">
            <v>19.82</v>
          </cell>
          <cell r="H302" t="str">
            <v>Custos Básicos</v>
          </cell>
        </row>
        <row r="303">
          <cell r="A303" t="str">
            <v>A.01.735.01</v>
          </cell>
          <cell r="B303" t="str">
            <v>MOURÃO DE CONCRETO SUPORTE SEÇÃO QUADRADA 11CM</v>
          </cell>
          <cell r="C303" t="str">
            <v>unid.</v>
          </cell>
          <cell r="E303">
            <v>13.5</v>
          </cell>
          <cell r="H303" t="str">
            <v>Custos Básicos</v>
          </cell>
        </row>
        <row r="304">
          <cell r="A304" t="str">
            <v>A.01.740.01</v>
          </cell>
          <cell r="B304" t="str">
            <v>TUBO DE CONCRETO PERFURADO D=0,20M</v>
          </cell>
          <cell r="C304" t="str">
            <v>m</v>
          </cell>
          <cell r="E304">
            <v>9.33</v>
          </cell>
          <cell r="H304" t="str">
            <v>Custos Básicos</v>
          </cell>
        </row>
        <row r="305">
          <cell r="A305" t="str">
            <v>A.01.741.01</v>
          </cell>
          <cell r="B305" t="str">
            <v>TUBO DE CONCRETO POROSO D=0,20M</v>
          </cell>
          <cell r="C305" t="str">
            <v>m</v>
          </cell>
          <cell r="E305">
            <v>9.07</v>
          </cell>
          <cell r="H305" t="str">
            <v>Custos Básicos</v>
          </cell>
        </row>
        <row r="306">
          <cell r="A306" t="str">
            <v>A.01.745.01</v>
          </cell>
          <cell r="B306" t="str">
            <v>TUBO DE CONCRETO D=0,30M</v>
          </cell>
          <cell r="C306" t="str">
            <v>m</v>
          </cell>
          <cell r="E306">
            <v>15.2</v>
          </cell>
          <cell r="H306" t="str">
            <v>Custos Básicos</v>
          </cell>
        </row>
        <row r="307">
          <cell r="A307" t="str">
            <v>A.01.760.01</v>
          </cell>
          <cell r="B307" t="str">
            <v>TUBO DE CONCRETO ARMADO D=0,80M</v>
          </cell>
          <cell r="C307" t="str">
            <v>m</v>
          </cell>
          <cell r="E307">
            <v>123.72</v>
          </cell>
          <cell r="H307" t="str">
            <v>Custos Básicos</v>
          </cell>
        </row>
        <row r="308">
          <cell r="A308" t="str">
            <v>A.01.765.01</v>
          </cell>
          <cell r="B308" t="str">
            <v>TUBO DE CONCRETO ARMADO D=1,00M</v>
          </cell>
          <cell r="C308" t="str">
            <v>m</v>
          </cell>
          <cell r="E308">
            <v>186.10000000000002</v>
          </cell>
          <cell r="H308" t="str">
            <v>Custos Básicos</v>
          </cell>
        </row>
        <row r="309">
          <cell r="A309" t="str">
            <v>A.01.770.01</v>
          </cell>
          <cell r="B309" t="str">
            <v>TUBO DE CONCRETO ARMADO D=1,20M</v>
          </cell>
          <cell r="C309" t="str">
            <v>m</v>
          </cell>
          <cell r="E309">
            <v>256.64</v>
          </cell>
          <cell r="H309" t="str">
            <v>Custos Básicos</v>
          </cell>
        </row>
        <row r="310">
          <cell r="A310" t="str">
            <v>A.01.780.01</v>
          </cell>
          <cell r="B310" t="str">
            <v>OBTENÇÃO DE GRAMA P/REPLANTIO</v>
          </cell>
          <cell r="C310" t="str">
            <v>m²</v>
          </cell>
          <cell r="E310">
            <v>0.56000000000000005</v>
          </cell>
          <cell r="H310" t="str">
            <v>Custos Básicos</v>
          </cell>
        </row>
        <row r="311">
          <cell r="A311" t="str">
            <v>A.01.790.01</v>
          </cell>
          <cell r="B311" t="str">
            <v>GUIA DE MADEIRA 2,5X7,0CM</v>
          </cell>
          <cell r="C311" t="str">
            <v>m</v>
          </cell>
          <cell r="E311">
            <v>1.1599999999999999</v>
          </cell>
          <cell r="H311" t="str">
            <v>Custos Básicos</v>
          </cell>
        </row>
        <row r="312">
          <cell r="A312" t="str">
            <v>A.01.790.02</v>
          </cell>
          <cell r="B312" t="str">
            <v>GUIA DE MADEIRA 2,5X10,0CM</v>
          </cell>
          <cell r="C312" t="str">
            <v>m</v>
          </cell>
          <cell r="E312">
            <v>1.23</v>
          </cell>
          <cell r="H312" t="str">
            <v>Custos Básicos</v>
          </cell>
        </row>
        <row r="313">
          <cell r="A313" t="str">
            <v>A.01.890.01</v>
          </cell>
          <cell r="B313" t="str">
            <v>ESCAVAÇÃO MANUAL EM MATERIAL DE 1ª CATEGORIA</v>
          </cell>
          <cell r="C313" t="str">
            <v>m³</v>
          </cell>
          <cell r="E313">
            <v>12.45</v>
          </cell>
          <cell r="H313" t="str">
            <v>Custos Básicos</v>
          </cell>
        </row>
        <row r="314">
          <cell r="A314" t="str">
            <v>A.01.891.01</v>
          </cell>
          <cell r="B314" t="str">
            <v>ESCAVAÇÃO MANUAL DE VALA EM MATERIAL DE 1ª CATEGORIA</v>
          </cell>
          <cell r="C314" t="str">
            <v>m³</v>
          </cell>
          <cell r="E314">
            <v>14.4</v>
          </cell>
          <cell r="H314" t="str">
            <v>Custos Básicos</v>
          </cell>
        </row>
        <row r="315">
          <cell r="A315" t="str">
            <v>A.01.892.01</v>
          </cell>
          <cell r="B315" t="str">
            <v>ESCAVAÇÃO MECÂNICA DE VALA EM MATERIAL DE 1ª CATEGORIA</v>
          </cell>
          <cell r="C315" t="str">
            <v>m³</v>
          </cell>
          <cell r="E315">
            <v>1.78</v>
          </cell>
          <cell r="H315" t="str">
            <v>Custos Básicos</v>
          </cell>
        </row>
        <row r="316">
          <cell r="A316" t="str">
            <v>A.01.893.01</v>
          </cell>
          <cell r="B316" t="str">
            <v>COMPACTAÇÃO MANUAL</v>
          </cell>
          <cell r="C316" t="str">
            <v>m³</v>
          </cell>
          <cell r="E316">
            <v>5.14</v>
          </cell>
          <cell r="H316" t="str">
            <v>Custos Básicos</v>
          </cell>
        </row>
        <row r="317">
          <cell r="A317" t="str">
            <v>B.00.301.00</v>
          </cell>
          <cell r="B317" t="str">
            <v>ALVENARIA DE PEDRA ARGAMASSADA</v>
          </cell>
          <cell r="C317" t="str">
            <v>m³</v>
          </cell>
          <cell r="E317">
            <v>126.33000000000001</v>
          </cell>
          <cell r="H317" t="str">
            <v>Custos Básicos</v>
          </cell>
        </row>
        <row r="318">
          <cell r="A318" t="str">
            <v>B.00.903.01</v>
          </cell>
          <cell r="B318" t="str">
            <v>DENTES PARA BUEIROS DUPLOS D=1,00M</v>
          </cell>
          <cell r="C318" t="str">
            <v>unid.</v>
          </cell>
          <cell r="E318">
            <v>86.6</v>
          </cell>
          <cell r="H318" t="str">
            <v>Custos Básicos</v>
          </cell>
        </row>
        <row r="319">
          <cell r="A319" t="str">
            <v>B.00.904.01</v>
          </cell>
          <cell r="B319" t="str">
            <v>DENTES PARA BUEIROS DUPLOS D=1,20M</v>
          </cell>
          <cell r="C319" t="str">
            <v>unid.</v>
          </cell>
          <cell r="E319">
            <v>98.320000000000007</v>
          </cell>
          <cell r="H319" t="str">
            <v>Custos Básicos</v>
          </cell>
        </row>
        <row r="320">
          <cell r="A320" t="str">
            <v>B.00.907.01</v>
          </cell>
          <cell r="B320" t="str">
            <v>DENTES PARA BUEIROS SIMPLES D=0,80M</v>
          </cell>
          <cell r="C320" t="str">
            <v>unid.</v>
          </cell>
          <cell r="E320">
            <v>36.270000000000003</v>
          </cell>
          <cell r="H320" t="str">
            <v>Custos Básicos</v>
          </cell>
        </row>
        <row r="321">
          <cell r="A321" t="str">
            <v>B.00.908.01</v>
          </cell>
          <cell r="B321" t="str">
            <v>DENTES PARA BUEIROS SIMPLES D=1,00M</v>
          </cell>
          <cell r="C321" t="str">
            <v>unid.</v>
          </cell>
          <cell r="E321">
            <v>43.22</v>
          </cell>
          <cell r="H321" t="str">
            <v>Custos Básicos</v>
          </cell>
        </row>
        <row r="322">
          <cell r="A322" t="str">
            <v>B.00.909.01</v>
          </cell>
          <cell r="B322" t="str">
            <v>DENTES PARA BUEIROS SIMPLES D=1,20M</v>
          </cell>
          <cell r="C322" t="str">
            <v>unid.</v>
          </cell>
          <cell r="E322">
            <v>49.24</v>
          </cell>
          <cell r="H322" t="str">
            <v>Custos Básicos</v>
          </cell>
        </row>
        <row r="323">
          <cell r="A323" t="str">
            <v>B.00.911.01</v>
          </cell>
          <cell r="B323" t="str">
            <v>DENTES PARA BUEIROS TRIPLOS D=1,00M</v>
          </cell>
          <cell r="C323" t="str">
            <v>unid.</v>
          </cell>
          <cell r="E323">
            <v>127.64999999999999</v>
          </cell>
          <cell r="H323" t="str">
            <v>Custos Básicos</v>
          </cell>
        </row>
        <row r="324">
          <cell r="A324" t="str">
            <v>B.00.999.06</v>
          </cell>
          <cell r="B324" t="str">
            <v>SOLO LOCAL / SELO DE ARGILA APILOADO</v>
          </cell>
          <cell r="C324" t="str">
            <v>m³</v>
          </cell>
          <cell r="E324">
            <v>6.74</v>
          </cell>
          <cell r="H324" t="str">
            <v>Custos Básicos</v>
          </cell>
        </row>
        <row r="325">
          <cell r="H325" t="str">
            <v>Custos Básicos</v>
          </cell>
        </row>
        <row r="326">
          <cell r="H326" t="str">
            <v>Custos Básicos</v>
          </cell>
        </row>
        <row r="327">
          <cell r="H327" t="str">
            <v>Custos Básicos</v>
          </cell>
        </row>
        <row r="328">
          <cell r="H328" t="str">
            <v>Custos Básicos</v>
          </cell>
        </row>
        <row r="329">
          <cell r="H329" t="str">
            <v>Custos Básicos</v>
          </cell>
        </row>
        <row r="330">
          <cell r="H330" t="str">
            <v>Custos Básicos</v>
          </cell>
        </row>
        <row r="331">
          <cell r="H331" t="str">
            <v>Custos Básicos</v>
          </cell>
        </row>
        <row r="332">
          <cell r="H332" t="str">
            <v>Custos Básicos</v>
          </cell>
        </row>
        <row r="333">
          <cell r="H333" t="str">
            <v>Custos Básicos</v>
          </cell>
        </row>
        <row r="334">
          <cell r="H334" t="str">
            <v>Custos Básicos</v>
          </cell>
        </row>
        <row r="335">
          <cell r="H335" t="str">
            <v>Custos Básicos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O"/>
      <sheetName val="MAT"/>
      <sheetName val="EQUIP"/>
      <sheetName val="OUTROS"/>
      <sheetName val="BDI"/>
      <sheetName val="LEISSOCIAIS"/>
      <sheetName val="CPU-L1"/>
      <sheetName val="RESUMO"/>
      <sheetName val="PLANILHA"/>
      <sheetName val="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 "/>
      <sheetName val="CAPA -1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"/>
      <sheetName val="Motors-loads S01"/>
      <sheetName val="Motors-loads S02"/>
      <sheetName val="Motors-loads S03"/>
      <sheetName val="Motors-loadsS04"/>
      <sheetName val="Motors-loads S05"/>
      <sheetName val="Motors-loads S06"/>
      <sheetName val="Motors-loads S07"/>
      <sheetName val="Motors-loads S08"/>
      <sheetName val="Motors-loads S09"/>
      <sheetName val="CValves-instr S01"/>
      <sheetName val="CValves-instr S02"/>
      <sheetName val="CValves-instr S03"/>
      <sheetName val="CValves-instr S04"/>
      <sheetName val="CValves-instr S05"/>
      <sheetName val="CValves-instr S06"/>
      <sheetName val="CValves-instr S07"/>
      <sheetName val="CValves-instr S08"/>
      <sheetName val="CValves-instr S09"/>
      <sheetName val="MV cubicle"/>
      <sheetName val="Iluminação"/>
      <sheetName val="instalaçao cabos MT "/>
      <sheetName val="cabos"/>
      <sheetName val="Eletrod_ acessórios Fl_01"/>
      <sheetName val="Eletrod_ acessórios Fl_02"/>
      <sheetName val="Eletrod_ acessórios Fl_03"/>
      <sheetName val="Eletrod_ pvc Fl_04"/>
      <sheetName val="Caixas de pass_ Fl_05"/>
      <sheetName val="Caixas de pass_ Fl_06"/>
      <sheetName val="LEITOS E ACESSÓRIOS_FL07"/>
      <sheetName val="LEITOS E ACESSÓRIOS_FL08"/>
      <sheetName val="caixas de comando local_FL09"/>
      <sheetName val="rotas "/>
      <sheetName val="AR CONDIC"/>
      <sheetName val="Sistema 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"/>
      <sheetName val="Motors-loads S01"/>
      <sheetName val="Motors-loads S02"/>
      <sheetName val="Motors-loads S03"/>
      <sheetName val="Motors-loadsS04"/>
      <sheetName val="Motors-loads S05"/>
      <sheetName val="Motors-loads S06"/>
      <sheetName val="Motors-loads S07"/>
      <sheetName val="Motors-loads S08"/>
      <sheetName val="Motors-loads S09"/>
      <sheetName val="CValves-instr S01"/>
      <sheetName val="CValves-instr S02"/>
      <sheetName val="CValves-instr S03"/>
      <sheetName val="CValves-instr S04"/>
      <sheetName val="CValves-instr S05"/>
      <sheetName val="CValves-instr S06"/>
      <sheetName val="CValves-instr S07"/>
      <sheetName val="CValves-instr S08"/>
      <sheetName val="CValves-instr S09"/>
      <sheetName val="MV cubicle"/>
      <sheetName val="Iluminação"/>
      <sheetName val="instalaçao cabos MT "/>
      <sheetName val="cabos"/>
      <sheetName val="Eletrod_ acessórios Fl_01"/>
      <sheetName val="Eletrod_ acessórios Fl_02"/>
      <sheetName val="Eletrod_ acessórios Fl_03"/>
      <sheetName val="Eletrod_ pvc Fl_04"/>
      <sheetName val="Caixas de pass_ Fl_05"/>
      <sheetName val="Caixas de pass_ Fl_06"/>
      <sheetName val="LEITOS E ACESSÓRIOS_FL07"/>
      <sheetName val="LEITOS E ACESSÓRIOS_FL08"/>
      <sheetName val="caixas de comando local_FL09"/>
      <sheetName val="rotas "/>
      <sheetName val="AR CONDIC"/>
      <sheetName val="Sistema 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Dados_da_Obra"/>
    </sheetNames>
    <sheetDataSet>
      <sheetData sheetId="0">
        <row r="1">
          <cell r="A1" t="str">
            <v>CÓDIGO</v>
          </cell>
          <cell r="B1" t="str">
            <v>DESCRIÇÃO</v>
          </cell>
          <cell r="C1" t="str">
            <v>UNID.</v>
          </cell>
          <cell r="D1" t="str">
            <v>ESPECIFICAÇÃO</v>
          </cell>
          <cell r="E1" t="str">
            <v>CUSTO UNITÁRIO</v>
          </cell>
          <cell r="F1" t="str">
            <v>BDI</v>
          </cell>
          <cell r="G1" t="str">
            <v>PREÇO UNITÁRIO</v>
          </cell>
          <cell r="H1" t="str">
            <v>GRUPO</v>
          </cell>
        </row>
        <row r="3">
          <cell r="A3" t="str">
            <v>TERRAPLENAGEM</v>
          </cell>
        </row>
        <row r="4">
          <cell r="A4" t="str">
            <v>01.000.00</v>
          </cell>
          <cell r="B4" t="str">
            <v>DESMATAMENTO, DESTOC. E LIMPEZA ÁREA C/ ÁRVORES DE Ø ATÉ 0,15M</v>
          </cell>
          <cell r="C4" t="str">
            <v>m²</v>
          </cell>
          <cell r="D4" t="str">
            <v>DNER-ES-278/97</v>
          </cell>
          <cell r="E4">
            <v>0.11</v>
          </cell>
          <cell r="F4">
            <v>0.04</v>
          </cell>
          <cell r="G4">
            <v>0.15</v>
          </cell>
          <cell r="H4" t="str">
            <v>Terraplenagem</v>
          </cell>
        </row>
        <row r="5">
          <cell r="A5" t="str">
            <v>01.010.00</v>
          </cell>
          <cell r="B5" t="str">
            <v>DESTOCAMENTO DE ÁRVORES D=0,15 A 0,30M</v>
          </cell>
          <cell r="C5" t="str">
            <v>unid.</v>
          </cell>
          <cell r="D5" t="str">
            <v>DNER-ES-278/97</v>
          </cell>
          <cell r="E5">
            <v>10.27</v>
          </cell>
          <cell r="F5">
            <v>3.36</v>
          </cell>
          <cell r="G5">
            <v>13.629999999999999</v>
          </cell>
          <cell r="H5" t="str">
            <v>Terraplenagem</v>
          </cell>
        </row>
        <row r="6">
          <cell r="A6" t="str">
            <v>01.012.00</v>
          </cell>
          <cell r="B6" t="str">
            <v>DESTOCAMENTO DE ÁRVORES C/DIÂMETRO &gt;  0,30M</v>
          </cell>
          <cell r="C6" t="str">
            <v>unid.</v>
          </cell>
          <cell r="D6" t="str">
            <v>DNER-ES-278/97</v>
          </cell>
          <cell r="E6">
            <v>25.66</v>
          </cell>
          <cell r="F6">
            <v>8.39</v>
          </cell>
          <cell r="G6">
            <v>34.049999999999997</v>
          </cell>
          <cell r="H6" t="str">
            <v>Terraplenagem</v>
          </cell>
        </row>
        <row r="7">
          <cell r="A7" t="str">
            <v>01.100.01</v>
          </cell>
          <cell r="B7" t="str">
            <v>ESCAVAÇÃO, CARGA, TRANSPORTE MAT. 1ª CATEGORIA DMT=50M</v>
          </cell>
          <cell r="C7" t="str">
            <v>m³</v>
          </cell>
          <cell r="D7" t="str">
            <v>DNER-ES-281/97</v>
          </cell>
          <cell r="E7">
            <v>0.54</v>
          </cell>
          <cell r="F7">
            <v>0.18</v>
          </cell>
          <cell r="G7">
            <v>0.72</v>
          </cell>
          <cell r="H7" t="str">
            <v>Terraplenagem</v>
          </cell>
        </row>
        <row r="8">
          <cell r="A8" t="str">
            <v>01.100.02</v>
          </cell>
          <cell r="B8" t="str">
            <v>ESCAVAÇÃO, CARGA, TRANSPORTE MAT. 1ª CATEGORIA DMT=50M A 200M COM MOTOSCRAPER</v>
          </cell>
          <cell r="C8" t="str">
            <v>m³</v>
          </cell>
          <cell r="D8" t="str">
            <v>DNER-ES-280/97</v>
          </cell>
          <cell r="E8">
            <v>1.58</v>
          </cell>
          <cell r="F8">
            <v>0.52</v>
          </cell>
          <cell r="G8">
            <v>2.1</v>
          </cell>
          <cell r="H8" t="str">
            <v>Terraplenagem</v>
          </cell>
        </row>
        <row r="9">
          <cell r="A9" t="str">
            <v>01.100.03</v>
          </cell>
          <cell r="B9" t="str">
            <v>ESCAVAÇÃO, CARGA, TRANSPORTE MAT. 1ª CATEGORIA DMT=200M A 400M COM MOTOSCRAPER</v>
          </cell>
          <cell r="C9" t="str">
            <v>m³</v>
          </cell>
          <cell r="D9" t="str">
            <v>DNER-ES-280/97</v>
          </cell>
          <cell r="E9">
            <v>1.9</v>
          </cell>
          <cell r="F9">
            <v>0.62</v>
          </cell>
          <cell r="G9">
            <v>2.52</v>
          </cell>
          <cell r="H9" t="str">
            <v>Terraplenagem</v>
          </cell>
        </row>
        <row r="10">
          <cell r="A10" t="str">
            <v>01.100.04</v>
          </cell>
          <cell r="B10" t="str">
            <v>ESCAVAÇÃO, CARGA, TRANSPORTE MAT. 1ª CATEGORIA DMT=400M A 600M COM MOTOSCRAPER</v>
          </cell>
          <cell r="C10" t="str">
            <v>m³</v>
          </cell>
          <cell r="D10" t="str">
            <v>DNER-ES-280/97</v>
          </cell>
          <cell r="E10">
            <v>2.2400000000000002</v>
          </cell>
          <cell r="F10">
            <v>0.73</v>
          </cell>
          <cell r="G10">
            <v>2.97</v>
          </cell>
          <cell r="H10" t="str">
            <v>Terraplenagem</v>
          </cell>
        </row>
        <row r="11">
          <cell r="A11" t="str">
            <v>01.100.05</v>
          </cell>
          <cell r="B11" t="str">
            <v>ESCAVAÇÃO, CARGA, TRANSPORTE MAT. 1ª CATEGORIA DMT=600M A 800M COM MOTOSCRAPER</v>
          </cell>
          <cell r="C11" t="str">
            <v>m³</v>
          </cell>
          <cell r="D11" t="str">
            <v>DNER-ES-280/97</v>
          </cell>
          <cell r="E11">
            <v>2.54</v>
          </cell>
          <cell r="F11">
            <v>0.83</v>
          </cell>
          <cell r="G11">
            <v>3.37</v>
          </cell>
          <cell r="H11" t="str">
            <v>Terraplenagem</v>
          </cell>
        </row>
        <row r="12">
          <cell r="A12" t="str">
            <v>01.100.06</v>
          </cell>
          <cell r="B12" t="str">
            <v>ESCAVAÇÃO, CARGA, TRANSPORTE MAT. 1ª CATEGORIA DMT=800M A 1000M COM MOTOSCRAPER</v>
          </cell>
          <cell r="C12" t="str">
            <v>m³</v>
          </cell>
          <cell r="D12" t="str">
            <v>DNER-ES-280/97</v>
          </cell>
          <cell r="E12">
            <v>2.92</v>
          </cell>
          <cell r="F12">
            <v>0.95</v>
          </cell>
          <cell r="G12">
            <v>3.87</v>
          </cell>
          <cell r="H12" t="str">
            <v>Terraplenagem</v>
          </cell>
        </row>
        <row r="13">
          <cell r="A13" t="str">
            <v>01.100.07</v>
          </cell>
          <cell r="B13" t="str">
            <v>ESCAVAÇÃO, CARGA, TRANSPORTE MAT. 1ª CATEGORIA DMT=1000M A 1200M COM MOTOSCRAPER</v>
          </cell>
          <cell r="C13" t="str">
            <v>m³</v>
          </cell>
          <cell r="D13" t="str">
            <v>DNER-ES-280/97</v>
          </cell>
          <cell r="E13">
            <v>3.32</v>
          </cell>
          <cell r="F13">
            <v>1.08</v>
          </cell>
          <cell r="G13">
            <v>4.4000000000000004</v>
          </cell>
          <cell r="H13" t="str">
            <v>Terraplenagem</v>
          </cell>
        </row>
        <row r="14">
          <cell r="A14" t="str">
            <v>01.100.11</v>
          </cell>
          <cell r="B14" t="str">
            <v>ESCAVAÇÃO, CARGA, TRANSPORTE MAT. 1ª CATEGORIA DMT=400M A 600M COM CAMINHÃO BASCULANTE</v>
          </cell>
          <cell r="C14" t="str">
            <v>m³</v>
          </cell>
          <cell r="D14" t="str">
            <v>DNER-ES-280/97</v>
          </cell>
          <cell r="E14">
            <v>2.0099999999999998</v>
          </cell>
          <cell r="F14">
            <v>0.66</v>
          </cell>
          <cell r="G14">
            <v>2.67</v>
          </cell>
          <cell r="H14" t="str">
            <v>Terraplenagem</v>
          </cell>
        </row>
        <row r="15">
          <cell r="A15" t="str">
            <v>01.100.15</v>
          </cell>
          <cell r="B15" t="str">
            <v>ESCAVAÇÃO, CARGA, TRANSPORTE MAT. 1ª CATEGORIA DMT=1200M A 1400M COM CAMINHÃO BASCULANTE</v>
          </cell>
          <cell r="C15" t="str">
            <v>m³</v>
          </cell>
          <cell r="D15" t="str">
            <v>DNER-ES-280/97</v>
          </cell>
          <cell r="E15">
            <v>2.4900000000000002</v>
          </cell>
          <cell r="F15">
            <v>0.81</v>
          </cell>
          <cell r="G15">
            <v>3.3000000000000003</v>
          </cell>
          <cell r="H15" t="str">
            <v>Terraplenagem</v>
          </cell>
        </row>
        <row r="16">
          <cell r="A16" t="str">
            <v>01.100.16</v>
          </cell>
          <cell r="B16" t="str">
            <v>ESCAVAÇÃO, CARGA, TRANSPORTE MAT. 1ª CATEGORIA DMT=1400M A 1600M COM CAMINHÃO BASCULANTE</v>
          </cell>
          <cell r="C16" t="str">
            <v>m³</v>
          </cell>
          <cell r="D16" t="str">
            <v>DNER-ES-280/97</v>
          </cell>
          <cell r="E16">
            <v>2.57</v>
          </cell>
          <cell r="F16">
            <v>0.84</v>
          </cell>
          <cell r="G16">
            <v>3.4099999999999997</v>
          </cell>
          <cell r="H16" t="str">
            <v>Terraplenagem</v>
          </cell>
        </row>
        <row r="17">
          <cell r="A17" t="str">
            <v>01.100.17</v>
          </cell>
          <cell r="B17" t="str">
            <v>ESCAVAÇÃO, CARGA, TRANSPORTE MAT. 1ª CATEGORIA DMT=1600M A 1800M COM CAMINHÃO BASCULANTE</v>
          </cell>
          <cell r="C17" t="str">
            <v>m³</v>
          </cell>
          <cell r="D17" t="str">
            <v>DNER-ES-280/97</v>
          </cell>
          <cell r="E17">
            <v>2.63</v>
          </cell>
          <cell r="F17">
            <v>0.86</v>
          </cell>
          <cell r="G17">
            <v>3.4899999999999998</v>
          </cell>
          <cell r="H17" t="str">
            <v>Terraplenagem</v>
          </cell>
        </row>
        <row r="18">
          <cell r="A18" t="str">
            <v>01.100.18</v>
          </cell>
          <cell r="B18" t="str">
            <v>ESCAVAÇÃO, CARGA, TRANSPORTE MAT. 1ª CATEGORIA DMT=1800M A 2000M COM CAMINHÃO BASCULANTE</v>
          </cell>
          <cell r="C18" t="str">
            <v>m³</v>
          </cell>
          <cell r="D18" t="str">
            <v>DNER-ES-280/97</v>
          </cell>
          <cell r="E18">
            <v>2.77</v>
          </cell>
          <cell r="F18">
            <v>0.91</v>
          </cell>
          <cell r="G18">
            <v>3.68</v>
          </cell>
          <cell r="H18" t="str">
            <v>Terraplenagem</v>
          </cell>
        </row>
        <row r="19">
          <cell r="A19" t="str">
            <v>01.100.19</v>
          </cell>
          <cell r="B19" t="str">
            <v>ESCAVAÇÃO, CARGA, TRANSPORTE MAT. 1ª CATEGORIA DMT=2000M A 3000M COM CAMINHÃO BASCULANTE</v>
          </cell>
          <cell r="C19" t="str">
            <v>m³</v>
          </cell>
          <cell r="D19" t="str">
            <v>DNER-ES-280/97</v>
          </cell>
          <cell r="E19">
            <v>3.1</v>
          </cell>
          <cell r="F19">
            <v>1.01</v>
          </cell>
          <cell r="G19">
            <v>4.1100000000000003</v>
          </cell>
          <cell r="H19" t="str">
            <v>Terraplenagem</v>
          </cell>
        </row>
        <row r="20">
          <cell r="A20" t="str">
            <v>01.100.20</v>
          </cell>
          <cell r="B20" t="str">
            <v>ESCAVAÇÃO, CARGA, TRANSPORTE MAT. 1ª CATEGORIA DMT=3000M A 5000M COM CAMINHÃO BASCULANTE</v>
          </cell>
          <cell r="C20" t="str">
            <v>m³</v>
          </cell>
          <cell r="D20" t="str">
            <v>DNER-ES-280/97</v>
          </cell>
          <cell r="E20">
            <v>4</v>
          </cell>
          <cell r="F20">
            <v>1.31</v>
          </cell>
          <cell r="G20">
            <v>5.3100000000000005</v>
          </cell>
          <cell r="H20" t="str">
            <v>Terraplenagem</v>
          </cell>
        </row>
        <row r="21">
          <cell r="A21" t="str">
            <v>01.100.50</v>
          </cell>
          <cell r="B21" t="str">
            <v>ESCAVAÇÃO, CARGA, TRANSPORTE MAT. 1ª CATEGORIA DMT&gt;5000M COM CAMINHÃO BASCULANTE</v>
          </cell>
          <cell r="C21" t="str">
            <v>m³</v>
          </cell>
          <cell r="D21" t="str">
            <v>DNER-ES-280/97</v>
          </cell>
          <cell r="E21">
            <v>4.3499999999999996</v>
          </cell>
          <cell r="F21">
            <v>1.42</v>
          </cell>
          <cell r="G21">
            <v>5.77</v>
          </cell>
          <cell r="H21" t="str">
            <v>Terraplenagem</v>
          </cell>
        </row>
        <row r="22">
          <cell r="A22" t="str">
            <v>01.101.01</v>
          </cell>
          <cell r="B22" t="str">
            <v>ESCAVAÇÃO, CARGA, TRANSPORTE MAT. 2ª CATEGORIA DMT=50M</v>
          </cell>
          <cell r="C22" t="str">
            <v>m³</v>
          </cell>
          <cell r="D22" t="str">
            <v>DNER-ES-280/97</v>
          </cell>
          <cell r="E22">
            <v>1.1499999999999999</v>
          </cell>
          <cell r="F22">
            <v>0.38</v>
          </cell>
          <cell r="G22">
            <v>1.5299999999999998</v>
          </cell>
          <cell r="H22" t="str">
            <v>Terraplenagem</v>
          </cell>
        </row>
        <row r="23">
          <cell r="A23" t="str">
            <v>01.101.02</v>
          </cell>
          <cell r="B23" t="str">
            <v>ESCAVAÇÃO, CARGA, TRANSPORTE MAT. 2ª CATEGORIA DMT=50 A 200M COM MOTOSCRAPER</v>
          </cell>
          <cell r="C23" t="str">
            <v>m³</v>
          </cell>
          <cell r="D23" t="str">
            <v>DNER-ES-280/97</v>
          </cell>
          <cell r="E23">
            <v>2.73</v>
          </cell>
          <cell r="F23">
            <v>0.89</v>
          </cell>
          <cell r="G23">
            <v>3.62</v>
          </cell>
          <cell r="H23" t="str">
            <v>Terraplenagem</v>
          </cell>
        </row>
        <row r="24">
          <cell r="A24" t="str">
            <v>01.101.03</v>
          </cell>
          <cell r="B24" t="str">
            <v>ESCAVAÇÃO, CARGA, TRANSPORTE MAT. 2ª CATEGORIA DMT=200 A 400M COM MOTOSCRAPER</v>
          </cell>
          <cell r="C24" t="str">
            <v>m³</v>
          </cell>
          <cell r="D24" t="str">
            <v>DNER-ES-280/97</v>
          </cell>
          <cell r="E24">
            <v>2.75</v>
          </cell>
          <cell r="F24">
            <v>0.9</v>
          </cell>
          <cell r="G24">
            <v>3.65</v>
          </cell>
          <cell r="H24" t="str">
            <v>Terraplenagem</v>
          </cell>
        </row>
        <row r="25">
          <cell r="A25" t="str">
            <v>01.101.04</v>
          </cell>
          <cell r="B25" t="str">
            <v>ESCAVAÇÃO, CARGA, TRANSPORTE MAT. 2ª CATEGORIA DMT=400 A 600M COM MOTOSCRAPER</v>
          </cell>
          <cell r="C25" t="str">
            <v>m³</v>
          </cell>
          <cell r="D25" t="str">
            <v>DNER-ES-280/97</v>
          </cell>
          <cell r="E25">
            <v>3.31</v>
          </cell>
          <cell r="F25">
            <v>1.08</v>
          </cell>
          <cell r="G25">
            <v>4.3900000000000006</v>
          </cell>
          <cell r="H25" t="str">
            <v>Terraplenagem</v>
          </cell>
        </row>
        <row r="26">
          <cell r="A26" t="str">
            <v>01.101.05</v>
          </cell>
          <cell r="B26" t="str">
            <v>ESCAVAÇÃO, CARGA, TRANSPORTE MAT. 2ª CATEGORIA DMT=600 A 800M COM MOTOSCRAPER</v>
          </cell>
          <cell r="C26" t="str">
            <v>m³</v>
          </cell>
          <cell r="D26" t="str">
            <v>DNER-ES-280/97</v>
          </cell>
          <cell r="E26">
            <v>3.87</v>
          </cell>
          <cell r="F26">
            <v>1.26</v>
          </cell>
          <cell r="G26">
            <v>5.13</v>
          </cell>
          <cell r="H26" t="str">
            <v>Terraplenagem</v>
          </cell>
        </row>
        <row r="27">
          <cell r="A27" t="str">
            <v>01.101.06</v>
          </cell>
          <cell r="B27" t="str">
            <v>ESCAVAÇÃO, CARGA, TRANSPORTE MAT. 2ª CATEGORIA DMT=800 A 1000M COM MOTOSCRAPER</v>
          </cell>
          <cell r="C27" t="str">
            <v>m³</v>
          </cell>
          <cell r="D27" t="str">
            <v>DNER-ES-280/97</v>
          </cell>
          <cell r="E27">
            <v>4.43</v>
          </cell>
          <cell r="F27">
            <v>1.45</v>
          </cell>
          <cell r="G27">
            <v>5.88</v>
          </cell>
          <cell r="H27" t="str">
            <v>Terraplenagem</v>
          </cell>
        </row>
        <row r="28">
          <cell r="A28" t="str">
            <v>01.101.07</v>
          </cell>
          <cell r="B28" t="str">
            <v>ESCAVAÇÃO, CARGA, TRANSPORTE MAT. 2ª CATEGORIA DMT=1000 A 1200M COM MOTOSCRAPER</v>
          </cell>
          <cell r="C28" t="str">
            <v>m³</v>
          </cell>
          <cell r="D28" t="str">
            <v>DNER-ES-280/97</v>
          </cell>
          <cell r="E28">
            <v>4.43</v>
          </cell>
          <cell r="F28">
            <v>1.45</v>
          </cell>
          <cell r="G28">
            <v>5.88</v>
          </cell>
          <cell r="H28" t="str">
            <v>Terraplenagem</v>
          </cell>
        </row>
        <row r="29">
          <cell r="A29" t="str">
            <v>01.101.08</v>
          </cell>
          <cell r="B29" t="str">
            <v>ESCAVAÇÃO, CARGA, TRANSPORTE MAT. 2ª CATEGORIA DMT=1200 A 1400M COM MOTOSCRAPER</v>
          </cell>
          <cell r="C29" t="str">
            <v>m³</v>
          </cell>
          <cell r="D29" t="str">
            <v>DNER-ES-280/97</v>
          </cell>
          <cell r="E29">
            <v>5</v>
          </cell>
          <cell r="F29">
            <v>1.63</v>
          </cell>
          <cell r="G29">
            <v>6.63</v>
          </cell>
          <cell r="H29" t="str">
            <v>Terraplenagem</v>
          </cell>
        </row>
        <row r="30">
          <cell r="A30" t="str">
            <v>01.101.10</v>
          </cell>
          <cell r="B30" t="str">
            <v>ESCAVAÇÃO, CARGA, TRANSPORTE MAT. 2ª CATEGORIA DMT=1600 A 1800M COM MOTOSCRAPER</v>
          </cell>
          <cell r="C30" t="str">
            <v>m³</v>
          </cell>
          <cell r="D30" t="str">
            <v>DNER-ES-280/97</v>
          </cell>
          <cell r="E30">
            <v>3.04</v>
          </cell>
          <cell r="F30">
            <v>0.99</v>
          </cell>
          <cell r="G30">
            <v>4.03</v>
          </cell>
          <cell r="H30" t="str">
            <v>Terraplenagem</v>
          </cell>
        </row>
        <row r="31">
          <cell r="A31" t="str">
            <v>01.102.01</v>
          </cell>
          <cell r="B31" t="str">
            <v>ESCAVAÇÃO, CARGA, TRANSPORTE MAT. 3ª CATEGORIA DMT=50M</v>
          </cell>
          <cell r="C31" t="str">
            <v>m³</v>
          </cell>
          <cell r="D31" t="str">
            <v>DNER-ES-280/97</v>
          </cell>
          <cell r="E31">
            <v>9.1548099999999994</v>
          </cell>
          <cell r="F31">
            <v>2.99</v>
          </cell>
          <cell r="G31">
            <v>12.14481</v>
          </cell>
          <cell r="H31" t="str">
            <v>Terraplenagem</v>
          </cell>
        </row>
        <row r="32">
          <cell r="A32" t="str">
            <v>01.102.02</v>
          </cell>
          <cell r="B32" t="str">
            <v>ESCAVAÇÃO, CARGA, TRANSPORTE MAT. 3ª CATEGORIA DMT=50 A 200M COM CAMINHÃO BASCULANTE</v>
          </cell>
          <cell r="C32" t="str">
            <v>m³</v>
          </cell>
          <cell r="D32" t="str">
            <v>DNER-ES-280/97</v>
          </cell>
          <cell r="E32">
            <v>10.31481</v>
          </cell>
          <cell r="F32">
            <v>3.37</v>
          </cell>
          <cell r="G32">
            <v>13.684809999999999</v>
          </cell>
          <cell r="H32" t="str">
            <v>Terraplenagem</v>
          </cell>
        </row>
        <row r="33">
          <cell r="A33" t="str">
            <v>01.102.03</v>
          </cell>
          <cell r="B33" t="str">
            <v>ESCAVAÇÃO, CARGA, TRANSPORTE MAT. 3ª CATEGORIA DMT=200 A 400M COM CAMINHÃO BASCULANTE</v>
          </cell>
          <cell r="C33" t="str">
            <v>m³</v>
          </cell>
          <cell r="D33" t="str">
            <v>DNER-ES-280/97</v>
          </cell>
          <cell r="E33">
            <v>10.55481</v>
          </cell>
          <cell r="F33">
            <v>3.45</v>
          </cell>
          <cell r="G33">
            <v>14.004809999999999</v>
          </cell>
          <cell r="H33" t="str">
            <v>Terraplenagem</v>
          </cell>
        </row>
        <row r="34">
          <cell r="A34" t="str">
            <v>01.102.04</v>
          </cell>
          <cell r="B34" t="str">
            <v>ESCAVAÇÃO, CARGA, TRANSPORTE MAT. 3ª CATEGORIA DMT=400 A 600M COM CAMINHÃO BASCULANTE</v>
          </cell>
          <cell r="C34" t="str">
            <v>m³</v>
          </cell>
          <cell r="D34" t="str">
            <v>DNER-ES-280/97</v>
          </cell>
          <cell r="E34">
            <v>10.914809999999999</v>
          </cell>
          <cell r="F34">
            <v>3.57</v>
          </cell>
          <cell r="G34">
            <v>14.48481</v>
          </cell>
          <cell r="H34" t="str">
            <v>Terraplenagem</v>
          </cell>
        </row>
        <row r="35">
          <cell r="A35" t="str">
            <v>01.102.05</v>
          </cell>
          <cell r="B35" t="str">
            <v>ESCAVAÇÃO, CARGA, TRANSPORTE MAT. 3ª CATEGORIA DMT=600 A 800M COM CAMINHÃO BASCULANTE</v>
          </cell>
          <cell r="C35" t="str">
            <v>m³</v>
          </cell>
          <cell r="D35" t="str">
            <v>DNER-ES-280/97</v>
          </cell>
          <cell r="E35">
            <v>11.154809999999999</v>
          </cell>
          <cell r="F35">
            <v>3.65</v>
          </cell>
          <cell r="G35">
            <v>14.80481</v>
          </cell>
          <cell r="H35" t="str">
            <v>Terraplenagem</v>
          </cell>
        </row>
        <row r="36">
          <cell r="A36" t="str">
            <v>01.102.06</v>
          </cell>
          <cell r="B36" t="str">
            <v>ESCAVAÇÃO, CARGA, TRANSPORTE MAT. 3ª CATEGORIA DMT=800 A 1000M COM CAMINHÃO BASCULANTE</v>
          </cell>
          <cell r="C36" t="str">
            <v>m³</v>
          </cell>
          <cell r="D36" t="str">
            <v>DNER-ES-280/97</v>
          </cell>
          <cell r="E36">
            <v>11.38481</v>
          </cell>
          <cell r="F36">
            <v>3.72</v>
          </cell>
          <cell r="G36">
            <v>15.104810000000001</v>
          </cell>
          <cell r="H36" t="str">
            <v>Terraplenagem</v>
          </cell>
        </row>
        <row r="37">
          <cell r="A37" t="str">
            <v>01.102.07</v>
          </cell>
          <cell r="B37" t="str">
            <v>ESCAVAÇÃO, CARGA, TRANSPORTE MAT. 3ª CATEGORIA DMT=1000 A 1200M COM CAMINHÃO BASCULANTE</v>
          </cell>
          <cell r="C37" t="str">
            <v>m³</v>
          </cell>
          <cell r="D37" t="str">
            <v>DNER-ES-280/97</v>
          </cell>
          <cell r="E37">
            <v>11.494810000000001</v>
          </cell>
          <cell r="F37">
            <v>3.76</v>
          </cell>
          <cell r="G37">
            <v>15.254810000000001</v>
          </cell>
          <cell r="H37" t="str">
            <v>Terraplenagem</v>
          </cell>
        </row>
        <row r="38">
          <cell r="A38" t="str">
            <v>01.102.08</v>
          </cell>
          <cell r="B38" t="str">
            <v>ESCAVAÇÃO, CARGA, TRANSPORTE MAT. 3ª CATEGORIA DMT=1200 A 1400M COM CAMINHÃO BASCULANTE</v>
          </cell>
          <cell r="C38" t="str">
            <v>m³</v>
          </cell>
          <cell r="D38" t="str">
            <v>DNER-ES-280/97</v>
          </cell>
          <cell r="E38">
            <v>11.69481</v>
          </cell>
          <cell r="F38">
            <v>3.82</v>
          </cell>
          <cell r="G38">
            <v>15.514810000000001</v>
          </cell>
          <cell r="H38" t="str">
            <v>Terraplenagem</v>
          </cell>
        </row>
        <row r="39">
          <cell r="A39" t="str">
            <v>01.102.10</v>
          </cell>
          <cell r="B39" t="str">
            <v>ESCAVAÇÃO, CARGA, TRANSPORTE MAT. 3ª CATEGORIA DMT=1600 A 1800M COM CAMINHÃO BASCULANTE</v>
          </cell>
          <cell r="C39" t="str">
            <v>m³</v>
          </cell>
          <cell r="D39" t="str">
            <v>DNER-ES-280/97</v>
          </cell>
          <cell r="E39">
            <v>11.994810000000001</v>
          </cell>
          <cell r="F39">
            <v>3.92</v>
          </cell>
          <cell r="G39">
            <v>15.914810000000001</v>
          </cell>
          <cell r="H39" t="str">
            <v>Terraplenagem</v>
          </cell>
        </row>
        <row r="40">
          <cell r="A40" t="str">
            <v>01.102.12</v>
          </cell>
          <cell r="B40" t="str">
            <v>ESCAVAÇÃO, CARGA, TRANSPORTE MAT. 3ª CATEGORIA DMT=2000 A 3000M COM CAMINHÃO BASCULANTE</v>
          </cell>
          <cell r="C40" t="str">
            <v>m³</v>
          </cell>
          <cell r="D40" t="str">
            <v>DNER-ES-280/97</v>
          </cell>
          <cell r="E40">
            <v>12.164809999999999</v>
          </cell>
          <cell r="F40">
            <v>3.98</v>
          </cell>
          <cell r="G40">
            <v>16.14481</v>
          </cell>
          <cell r="H40" t="str">
            <v>Terraplenagem</v>
          </cell>
        </row>
        <row r="41">
          <cell r="A41" t="str">
            <v>01.102.13</v>
          </cell>
          <cell r="B41" t="str">
            <v>ESCAVAÇÃO, CARGA, TRANSPORTE MAT. 3ª CATEGORIA DMT=3000 A 5000M COM CAMINHÃO BASCULANTE</v>
          </cell>
          <cell r="C41" t="str">
            <v>m³</v>
          </cell>
          <cell r="D41" t="str">
            <v>DNER-ES-280/97</v>
          </cell>
          <cell r="E41">
            <v>12.36481</v>
          </cell>
          <cell r="F41">
            <v>4.04</v>
          </cell>
          <cell r="G41">
            <v>16.404810000000001</v>
          </cell>
          <cell r="H41" t="str">
            <v>Terraplenagem</v>
          </cell>
        </row>
        <row r="42">
          <cell r="A42" t="str">
            <v>01.300.01</v>
          </cell>
          <cell r="B42" t="str">
            <v>ESCAVAÇÃO CARGA TRANSPORTE DE SOLOS MOLES DMT 0 A 200M</v>
          </cell>
          <cell r="C42" t="str">
            <v>m³</v>
          </cell>
          <cell r="D42" t="str">
            <v>DNER-ES-280/97</v>
          </cell>
          <cell r="E42">
            <v>5.26</v>
          </cell>
          <cell r="F42">
            <v>1.72</v>
          </cell>
          <cell r="G42">
            <v>6.9799999999999995</v>
          </cell>
          <cell r="H42" t="str">
            <v>Terraplenagem</v>
          </cell>
        </row>
        <row r="43">
          <cell r="A43" t="str">
            <v>01.300.02</v>
          </cell>
          <cell r="B43" t="str">
            <v>ESCAVAÇÃO CARGA TRANSPORTE DE SOLOS MOLES DMT 200 A 400M</v>
          </cell>
          <cell r="C43" t="str">
            <v>m³</v>
          </cell>
          <cell r="D43" t="str">
            <v>DNER-ES-280/97</v>
          </cell>
          <cell r="E43">
            <v>5.65</v>
          </cell>
          <cell r="F43">
            <v>1.85</v>
          </cell>
          <cell r="G43">
            <v>7.5</v>
          </cell>
          <cell r="H43" t="str">
            <v>Terraplenagem</v>
          </cell>
        </row>
        <row r="44">
          <cell r="A44" t="str">
            <v>01.300.03</v>
          </cell>
          <cell r="B44" t="str">
            <v>ESCAVAÇÃO CARGA TRANSPORTE DE SOLOS MOLES DMT 400 A 600M</v>
          </cell>
          <cell r="C44" t="str">
            <v>m³</v>
          </cell>
          <cell r="D44" t="str">
            <v>DNER-ES-280/97</v>
          </cell>
          <cell r="E44">
            <v>5.81</v>
          </cell>
          <cell r="F44">
            <v>1.9</v>
          </cell>
          <cell r="G44">
            <v>7.7099999999999991</v>
          </cell>
          <cell r="H44" t="str">
            <v>Terraplenagem</v>
          </cell>
        </row>
        <row r="45">
          <cell r="A45" t="str">
            <v>01.300.04</v>
          </cell>
          <cell r="B45" t="str">
            <v>ESCAVAÇÃO CARGA TRANSPORTE DE SOLOS MOLES DMT 600 A 800M</v>
          </cell>
          <cell r="C45" t="str">
            <v>m³</v>
          </cell>
          <cell r="D45" t="str">
            <v>DNER-ES-280/97</v>
          </cell>
          <cell r="E45">
            <v>6</v>
          </cell>
          <cell r="F45">
            <v>1.96</v>
          </cell>
          <cell r="G45">
            <v>7.96</v>
          </cell>
          <cell r="H45" t="str">
            <v>Terraplenagem</v>
          </cell>
        </row>
        <row r="46">
          <cell r="A46" t="str">
            <v>01.300.05</v>
          </cell>
          <cell r="B46" t="str">
            <v>ESCAVAÇÃO CARGA TRANSPORTE DE SOLOS MOLES DMT 800 A 1000M</v>
          </cell>
          <cell r="C46" t="str">
            <v>m³</v>
          </cell>
          <cell r="D46" t="str">
            <v>DNER-ES-280/97</v>
          </cell>
          <cell r="E46">
            <v>6.39</v>
          </cell>
          <cell r="F46">
            <v>2.09</v>
          </cell>
          <cell r="G46">
            <v>8.48</v>
          </cell>
          <cell r="H46" t="str">
            <v>Terraplenagem</v>
          </cell>
        </row>
        <row r="47">
          <cell r="A47" t="str">
            <v>01.300.08</v>
          </cell>
          <cell r="B47" t="str">
            <v>ESCAVAÇÃO CARGA TRANSPORTE DE SOLOS MOLES DMT 1400 A 1600M</v>
          </cell>
          <cell r="C47" t="str">
            <v>m³</v>
          </cell>
          <cell r="D47" t="str">
            <v>DNER-ES-280/97</v>
          </cell>
          <cell r="E47">
            <v>6.94</v>
          </cell>
          <cell r="F47">
            <v>2.27</v>
          </cell>
          <cell r="G47">
            <v>9.2100000000000009</v>
          </cell>
          <cell r="H47" t="str">
            <v>Terraplenagem</v>
          </cell>
        </row>
        <row r="48">
          <cell r="A48" t="str">
            <v>01.300.09</v>
          </cell>
          <cell r="B48" t="str">
            <v>ESCAVAÇÃO CARGA TRANSPORTE DE SOLOS MOLES DMT 1600 A 1800M</v>
          </cell>
          <cell r="C48" t="str">
            <v>m³</v>
          </cell>
          <cell r="D48" t="str">
            <v>DNER-ES-280/97</v>
          </cell>
          <cell r="E48">
            <v>7.12</v>
          </cell>
          <cell r="F48">
            <v>2.33</v>
          </cell>
          <cell r="G48">
            <v>9.4499999999999993</v>
          </cell>
          <cell r="H48" t="str">
            <v>Terraplenagem</v>
          </cell>
        </row>
        <row r="49">
          <cell r="A49" t="str">
            <v>01.300.11</v>
          </cell>
          <cell r="B49" t="str">
            <v>ESCAVAÇÃO CARGA TRANSPORTE DE SOLOS MOLES DMT 2000 A 3000M</v>
          </cell>
          <cell r="C49" t="str">
            <v>m³</v>
          </cell>
          <cell r="D49" t="str">
            <v>DNER-ES-280/97</v>
          </cell>
          <cell r="E49">
            <v>7.77</v>
          </cell>
          <cell r="F49">
            <v>2.54</v>
          </cell>
          <cell r="G49">
            <v>10.309999999999999</v>
          </cell>
          <cell r="H49" t="str">
            <v>Terraplenagem</v>
          </cell>
        </row>
        <row r="50">
          <cell r="A50" t="str">
            <v>01.510.00</v>
          </cell>
          <cell r="B50" t="str">
            <v>COMPACTAÇÃO DE ATERROS A 95% DO PROCTOR NORMAL</v>
          </cell>
          <cell r="C50" t="str">
            <v>m³</v>
          </cell>
          <cell r="D50" t="str">
            <v>DNER-ES-282/97</v>
          </cell>
          <cell r="E50">
            <v>0.8</v>
          </cell>
          <cell r="F50">
            <v>0.26</v>
          </cell>
          <cell r="G50">
            <v>1.06</v>
          </cell>
          <cell r="H50" t="str">
            <v>Terraplenagem</v>
          </cell>
        </row>
        <row r="51">
          <cell r="A51" t="str">
            <v>01.511.00</v>
          </cell>
          <cell r="B51" t="str">
            <v>COMPACTAÇÃO DE ATERROS A 100% DO PROCTOR NORMAL</v>
          </cell>
          <cell r="C51" t="str">
            <v>m³</v>
          </cell>
          <cell r="D51" t="str">
            <v>DNER-ES-282/97</v>
          </cell>
          <cell r="E51">
            <v>0.95</v>
          </cell>
          <cell r="F51">
            <v>0.31</v>
          </cell>
          <cell r="G51">
            <v>1.26</v>
          </cell>
          <cell r="H51" t="str">
            <v>Terraplenagem</v>
          </cell>
        </row>
        <row r="52">
          <cell r="A52" t="str">
            <v>10.000.01</v>
          </cell>
          <cell r="B52" t="str">
            <v>CAMADA DRENANTE (AREIA) PARA FUNDAÇÃO EM ATERROS</v>
          </cell>
          <cell r="C52" t="str">
            <v>m³</v>
          </cell>
          <cell r="D52" t="str">
            <v>DNER-ES-282/98</v>
          </cell>
          <cell r="E52">
            <v>41</v>
          </cell>
          <cell r="F52">
            <v>13.4</v>
          </cell>
          <cell r="G52">
            <v>54.4</v>
          </cell>
          <cell r="H52" t="str">
            <v>Terraplenagem</v>
          </cell>
        </row>
        <row r="53">
          <cell r="A53" t="str">
            <v>DRENAGEM</v>
          </cell>
        </row>
        <row r="54">
          <cell r="A54" t="str">
            <v>04.000.00</v>
          </cell>
          <cell r="B54" t="str">
            <v>ESCAVAÇÃO MANUAL DE MATERIAL DE 1ª CATEGORIA</v>
          </cell>
          <cell r="C54" t="str">
            <v>m³</v>
          </cell>
          <cell r="D54" t="str">
            <v>DNER-ES-280/97</v>
          </cell>
          <cell r="E54">
            <v>15.54</v>
          </cell>
          <cell r="F54">
            <v>5.08</v>
          </cell>
          <cell r="G54">
            <v>20.619999999999997</v>
          </cell>
          <cell r="H54" t="str">
            <v>Drenagem</v>
          </cell>
        </row>
        <row r="55">
          <cell r="A55" t="str">
            <v>04.001.00</v>
          </cell>
          <cell r="B55" t="str">
            <v>ESCAVAÇÃO MECÂNICA DE VALA EM MATERIAL DE 1ª CATEGORIA</v>
          </cell>
          <cell r="C55" t="str">
            <v>m³</v>
          </cell>
          <cell r="D55" t="str">
            <v>DNER-ES-334/97</v>
          </cell>
          <cell r="E55">
            <v>1.78</v>
          </cell>
          <cell r="F55">
            <v>0.57999999999999996</v>
          </cell>
          <cell r="G55">
            <v>2.36</v>
          </cell>
          <cell r="H55" t="str">
            <v>Drenagem</v>
          </cell>
        </row>
        <row r="56">
          <cell r="A56" t="str">
            <v>04.001.01</v>
          </cell>
          <cell r="B56" t="str">
            <v>ESCAVAÇÃO MECÂNICA REAT. E COMP. VALA MATERIAL 1ª CATEGORIA</v>
          </cell>
          <cell r="C56" t="str">
            <v>m³</v>
          </cell>
          <cell r="D56" t="str">
            <v>DNER-ES-334/97</v>
          </cell>
          <cell r="E56">
            <v>3.06</v>
          </cell>
          <cell r="F56">
            <v>1</v>
          </cell>
          <cell r="G56">
            <v>4.0600000000000005</v>
          </cell>
          <cell r="H56" t="str">
            <v>Drenagem</v>
          </cell>
        </row>
        <row r="57">
          <cell r="A57" t="str">
            <v>04.011.00</v>
          </cell>
          <cell r="B57" t="str">
            <v>ESCAVAÇÃO MECÂNICA DE VALA EM MATERIAL DE 2ª CATEGORIA</v>
          </cell>
          <cell r="C57" t="str">
            <v>m³</v>
          </cell>
          <cell r="D57" t="str">
            <v>DNER-ES-280/97</v>
          </cell>
          <cell r="E57">
            <v>2.13</v>
          </cell>
          <cell r="F57">
            <v>0.7</v>
          </cell>
          <cell r="G57">
            <v>2.83</v>
          </cell>
          <cell r="H57" t="str">
            <v>Drenagem</v>
          </cell>
        </row>
        <row r="58">
          <cell r="A58" t="str">
            <v>04.011.01</v>
          </cell>
          <cell r="B58" t="str">
            <v>ESCAVAÇÃO MECÂNICA REAT. E COMP. VALA MATERIAL 2ª CATEGORIA</v>
          </cell>
          <cell r="C58" t="str">
            <v>m³</v>
          </cell>
          <cell r="D58" t="str">
            <v>DNER-ES-334/97</v>
          </cell>
          <cell r="E58">
            <v>3.68</v>
          </cell>
          <cell r="F58">
            <v>1.2</v>
          </cell>
          <cell r="G58">
            <v>4.88</v>
          </cell>
          <cell r="H58" t="str">
            <v>Drenagem</v>
          </cell>
        </row>
        <row r="59">
          <cell r="A59" t="str">
            <v>04.400.01</v>
          </cell>
          <cell r="B59" t="str">
            <v>VALETA DE PROTEÇÃO DE CORTES C/ REVEST. VEGETAL - VPC 01</v>
          </cell>
          <cell r="C59" t="str">
            <v>m</v>
          </cell>
          <cell r="D59" t="str">
            <v>DNER-ES-288/97</v>
          </cell>
          <cell r="E59">
            <v>27.73</v>
          </cell>
          <cell r="F59">
            <v>9.06</v>
          </cell>
          <cell r="G59">
            <v>36.79</v>
          </cell>
          <cell r="H59" t="str">
            <v>Drenagem</v>
          </cell>
        </row>
        <row r="60">
          <cell r="A60" t="str">
            <v>04.400.04</v>
          </cell>
          <cell r="B60" t="str">
            <v>VALETA DE PROTEÇÃO DE CORTES C/ REVEST. CONCRETO - VPC 04</v>
          </cell>
          <cell r="C60" t="str">
            <v>m</v>
          </cell>
          <cell r="D60" t="str">
            <v>DNER-ES-288/97</v>
          </cell>
          <cell r="E60">
            <v>34.000000000000007</v>
          </cell>
          <cell r="F60">
            <v>11.11</v>
          </cell>
          <cell r="G60">
            <v>45.110000000000007</v>
          </cell>
          <cell r="H60" t="str">
            <v>Drenagem</v>
          </cell>
        </row>
        <row r="61">
          <cell r="A61" t="str">
            <v>04.401.01</v>
          </cell>
          <cell r="B61" t="str">
            <v>VALETA DE PROTEÇÃO DE ATERROS C/ REVEST. VEGETAL - VPA 01</v>
          </cell>
          <cell r="C61" t="str">
            <v>m</v>
          </cell>
          <cell r="D61" t="str">
            <v>DNER-ES-288/97</v>
          </cell>
          <cell r="E61">
            <v>28.54</v>
          </cell>
          <cell r="F61">
            <v>9.33</v>
          </cell>
          <cell r="G61">
            <v>37.869999999999997</v>
          </cell>
          <cell r="H61" t="str">
            <v>Drenagem</v>
          </cell>
        </row>
        <row r="62">
          <cell r="A62" t="str">
            <v>04.401.04</v>
          </cell>
          <cell r="B62" t="str">
            <v>VALETA DE PROTEÇÃO DE ATERROS C/ REVEST. CONCRETO - VPA 04</v>
          </cell>
          <cell r="C62" t="str">
            <v>m</v>
          </cell>
          <cell r="D62" t="str">
            <v>DNER-ES-288/97</v>
          </cell>
          <cell r="E62">
            <v>33.07</v>
          </cell>
          <cell r="F62">
            <v>10.81</v>
          </cell>
          <cell r="G62">
            <v>43.88</v>
          </cell>
          <cell r="H62" t="str">
            <v>Drenagem</v>
          </cell>
        </row>
        <row r="63">
          <cell r="A63" t="str">
            <v>04.500.02</v>
          </cell>
          <cell r="B63" t="str">
            <v>DRENO LONGITUDINAL PROF. P/CORTE EM SOLO - DPS 02</v>
          </cell>
          <cell r="C63" t="str">
            <v>m</v>
          </cell>
          <cell r="D63" t="str">
            <v>DNER-ES 292/97</v>
          </cell>
          <cell r="E63">
            <v>37.950000000000003</v>
          </cell>
          <cell r="F63">
            <v>12.4</v>
          </cell>
          <cell r="G63">
            <v>50.35</v>
          </cell>
          <cell r="H63" t="str">
            <v>Drenagem</v>
          </cell>
        </row>
        <row r="64">
          <cell r="A64" t="str">
            <v>04.500.07</v>
          </cell>
          <cell r="B64" t="str">
            <v>DRENO LONGITUDINAL PROF. P/CORTE EM SOLO - DPS 07</v>
          </cell>
          <cell r="C64" t="str">
            <v>m</v>
          </cell>
          <cell r="D64" t="str">
            <v>DNER-ES 292/97</v>
          </cell>
          <cell r="E64">
            <v>55.84</v>
          </cell>
          <cell r="F64">
            <v>18.25</v>
          </cell>
          <cell r="G64">
            <v>74.09</v>
          </cell>
          <cell r="H64" t="str">
            <v>Drenagem</v>
          </cell>
        </row>
        <row r="65">
          <cell r="A65" t="str">
            <v>04.502.02</v>
          </cell>
          <cell r="B65" t="str">
            <v>BOCA DE SAÍDA P/DRENO LONGITUDINAL PROF. BSD 02</v>
          </cell>
          <cell r="C65" t="str">
            <v>m</v>
          </cell>
          <cell r="D65" t="str">
            <v>DNER-ES 292/97</v>
          </cell>
          <cell r="E65">
            <v>63.86</v>
          </cell>
          <cell r="F65">
            <v>20.87</v>
          </cell>
          <cell r="G65">
            <v>84.73</v>
          </cell>
          <cell r="H65" t="str">
            <v>Drenagem</v>
          </cell>
        </row>
        <row r="66">
          <cell r="A66" t="str">
            <v>04.900.01</v>
          </cell>
          <cell r="B66" t="str">
            <v>SARJETA TRIANGULAR DE CONCRETO  – STC 01</v>
          </cell>
          <cell r="C66" t="str">
            <v>m</v>
          </cell>
          <cell r="D66" t="str">
            <v>DNER-ES 288/97</v>
          </cell>
          <cell r="E66">
            <v>28.789999999999996</v>
          </cell>
          <cell r="F66">
            <v>9.41</v>
          </cell>
          <cell r="G66">
            <v>38.199999999999996</v>
          </cell>
          <cell r="H66" t="str">
            <v>Drenagem</v>
          </cell>
        </row>
        <row r="67">
          <cell r="A67" t="str">
            <v>04.900.02</v>
          </cell>
          <cell r="B67" t="str">
            <v>SARJETA TRIANGULAR DE CONCRETO  – STC 02</v>
          </cell>
          <cell r="C67" t="str">
            <v>m</v>
          </cell>
          <cell r="D67" t="str">
            <v>DNER-ES 288/97</v>
          </cell>
          <cell r="E67">
            <v>19.32</v>
          </cell>
          <cell r="F67">
            <v>6.31</v>
          </cell>
          <cell r="G67">
            <v>25.63</v>
          </cell>
          <cell r="H67" t="str">
            <v>Drenagem</v>
          </cell>
        </row>
        <row r="68">
          <cell r="A68" t="str">
            <v>04.900.04</v>
          </cell>
          <cell r="B68" t="str">
            <v>SARJETA TRIANGULAR DE CONCRETO  – STC 04</v>
          </cell>
          <cell r="C68" t="str">
            <v>m</v>
          </cell>
          <cell r="D68" t="str">
            <v>DNER-ES 288/97</v>
          </cell>
          <cell r="E68">
            <v>13.63</v>
          </cell>
          <cell r="F68">
            <v>4.45</v>
          </cell>
          <cell r="G68">
            <v>18.080000000000002</v>
          </cell>
          <cell r="H68" t="str">
            <v>Drenagem</v>
          </cell>
        </row>
        <row r="69">
          <cell r="A69" t="str">
            <v>04.901.22</v>
          </cell>
          <cell r="B69" t="str">
            <v>SARJETA DE CANTEIRO CENTRAL DE CONCRETO - SCC 04</v>
          </cell>
          <cell r="C69" t="str">
            <v>m</v>
          </cell>
          <cell r="D69" t="str">
            <v>DNER-ES 288/97</v>
          </cell>
          <cell r="E69">
            <v>34.19</v>
          </cell>
          <cell r="F69">
            <v>11.17</v>
          </cell>
          <cell r="G69">
            <v>45.36</v>
          </cell>
          <cell r="H69" t="str">
            <v>Drenagem</v>
          </cell>
        </row>
        <row r="70">
          <cell r="A70" t="str">
            <v>04.910.01</v>
          </cell>
          <cell r="B70" t="str">
            <v>MEIO-FIO DE CONCRETO - MFC 01</v>
          </cell>
          <cell r="C70" t="str">
            <v>m</v>
          </cell>
          <cell r="D70" t="str">
            <v>DNER-ES 290/97</v>
          </cell>
          <cell r="E70">
            <v>27.869999999999997</v>
          </cell>
          <cell r="F70">
            <v>9.11</v>
          </cell>
          <cell r="G70">
            <v>36.979999999999997</v>
          </cell>
          <cell r="H70" t="str">
            <v>Drenagem</v>
          </cell>
        </row>
        <row r="71">
          <cell r="A71" t="str">
            <v>04.910.03</v>
          </cell>
          <cell r="B71" t="str">
            <v>MEIO-FIO DE CONCRETO - MFC 03</v>
          </cell>
          <cell r="C71" t="str">
            <v>m</v>
          </cell>
          <cell r="D71" t="str">
            <v>DNER-ES 290/97</v>
          </cell>
          <cell r="E71">
            <v>12.79</v>
          </cell>
          <cell r="F71">
            <v>4.18</v>
          </cell>
          <cell r="G71">
            <v>16.97</v>
          </cell>
          <cell r="H71" t="str">
            <v>Drenagem</v>
          </cell>
        </row>
        <row r="72">
          <cell r="A72" t="str">
            <v>04.910.05</v>
          </cell>
          <cell r="B72" t="str">
            <v>MEIO-FIO DE CONCRETO - MFC 05</v>
          </cell>
          <cell r="C72" t="str">
            <v>m</v>
          </cell>
          <cell r="D72" t="str">
            <v>DNER-ES 290/97</v>
          </cell>
          <cell r="E72">
            <v>12.839999999999998</v>
          </cell>
          <cell r="F72">
            <v>4.2</v>
          </cell>
          <cell r="G72">
            <v>17.04</v>
          </cell>
          <cell r="H72" t="str">
            <v>Drenagem</v>
          </cell>
        </row>
        <row r="73">
          <cell r="A73" t="str">
            <v>04.930.01</v>
          </cell>
          <cell r="B73" t="str">
            <v>CAIXA COLETORA DE SARJETA - CCS 01</v>
          </cell>
          <cell r="C73" t="str">
            <v>unid.</v>
          </cell>
          <cell r="D73" t="str">
            <v>DNER-ES-287/97</v>
          </cell>
          <cell r="E73">
            <v>694.62</v>
          </cell>
          <cell r="F73">
            <v>227</v>
          </cell>
          <cell r="G73">
            <v>921.62</v>
          </cell>
          <cell r="H73" t="str">
            <v>Drenagem</v>
          </cell>
        </row>
        <row r="74">
          <cell r="A74" t="str">
            <v>04.930.04</v>
          </cell>
          <cell r="B74" t="str">
            <v>CAIXA COLETORA DE SARJETA - CCS 04</v>
          </cell>
          <cell r="C74" t="str">
            <v>unid.</v>
          </cell>
          <cell r="D74" t="str">
            <v>DNER-ES-287/97</v>
          </cell>
          <cell r="E74">
            <v>636.63</v>
          </cell>
          <cell r="F74">
            <v>208.05</v>
          </cell>
          <cell r="G74">
            <v>844.68000000000006</v>
          </cell>
          <cell r="H74" t="str">
            <v>Drenagem</v>
          </cell>
        </row>
        <row r="75">
          <cell r="A75" t="str">
            <v>04.931.04</v>
          </cell>
          <cell r="B75" t="str">
            <v>CAIXA COLETORA DE TALVEGUE - CCT 04</v>
          </cell>
          <cell r="C75" t="str">
            <v>unid.</v>
          </cell>
          <cell r="D75" t="str">
            <v>DNER-ES-287/97</v>
          </cell>
          <cell r="E75">
            <v>648.08000000000004</v>
          </cell>
          <cell r="F75">
            <v>211.79</v>
          </cell>
          <cell r="G75">
            <v>859.87</v>
          </cell>
          <cell r="H75" t="str">
            <v>Drenagem</v>
          </cell>
        </row>
        <row r="76">
          <cell r="A76" t="str">
            <v>04.940.02</v>
          </cell>
          <cell r="B76" t="str">
            <v>DESCIDA D'ÁGUA TIPO RÁPIDA CANAL RETANGULAR - DAR 02</v>
          </cell>
          <cell r="C76" t="str">
            <v>m</v>
          </cell>
          <cell r="D76" t="str">
            <v>DNER-ES-291/97</v>
          </cell>
          <cell r="E76">
            <v>38.049999999999997</v>
          </cell>
          <cell r="F76">
            <v>12.43</v>
          </cell>
          <cell r="G76">
            <v>50.48</v>
          </cell>
          <cell r="H76" t="str">
            <v>Drenagem</v>
          </cell>
        </row>
        <row r="77">
          <cell r="A77" t="str">
            <v>04.940.03</v>
          </cell>
          <cell r="B77" t="str">
            <v>DESCIDA D'ÁGUA TIPO RÁPIDA CANAL RETANGULAR - DAR 03</v>
          </cell>
          <cell r="C77" t="str">
            <v>m</v>
          </cell>
          <cell r="D77" t="str">
            <v>DNER-ES-291/97</v>
          </cell>
          <cell r="E77">
            <v>52.16</v>
          </cell>
          <cell r="F77">
            <v>17.05</v>
          </cell>
          <cell r="G77">
            <v>69.209999999999994</v>
          </cell>
          <cell r="H77" t="str">
            <v>Drenagem</v>
          </cell>
        </row>
        <row r="78">
          <cell r="A78" t="str">
            <v>04.941.01</v>
          </cell>
          <cell r="B78" t="str">
            <v>DESCIDA D'ÁGUA ATERROS EM DEGRAUS - DAD 01</v>
          </cell>
          <cell r="C78" t="str">
            <v>m</v>
          </cell>
          <cell r="D78" t="str">
            <v>DNER-ES-291/97</v>
          </cell>
          <cell r="E78">
            <v>50.730000000000004</v>
          </cell>
          <cell r="F78">
            <v>16.579999999999998</v>
          </cell>
          <cell r="G78">
            <v>67.31</v>
          </cell>
          <cell r="H78" t="str">
            <v>Drenagem</v>
          </cell>
        </row>
        <row r="79">
          <cell r="A79" t="str">
            <v>04.941.06</v>
          </cell>
          <cell r="B79" t="str">
            <v>DESCIDA D'ÁGUA ATERROS EM DEGRAUS ARMADOS - DAD 06</v>
          </cell>
          <cell r="C79" t="str">
            <v>m</v>
          </cell>
          <cell r="D79" t="str">
            <v>DNER-ES-291/97</v>
          </cell>
          <cell r="E79">
            <v>213.45000000000002</v>
          </cell>
          <cell r="F79">
            <v>69.760000000000005</v>
          </cell>
          <cell r="G79">
            <v>283.21000000000004</v>
          </cell>
          <cell r="H79" t="str">
            <v>Drenagem</v>
          </cell>
        </row>
        <row r="80">
          <cell r="A80" t="str">
            <v>04.941.08</v>
          </cell>
          <cell r="B80" t="str">
            <v>DESCIDA D'ÁGUA ATERROS EM DEGRAUS ARMADOS - DAD 08</v>
          </cell>
          <cell r="C80" t="str">
            <v>m</v>
          </cell>
          <cell r="D80" t="str">
            <v>DNER-ES-291/97</v>
          </cell>
          <cell r="E80">
            <v>248.56</v>
          </cell>
          <cell r="F80">
            <v>81.23</v>
          </cell>
          <cell r="G80">
            <v>329.79</v>
          </cell>
          <cell r="H80" t="str">
            <v>Drenagem</v>
          </cell>
        </row>
        <row r="81">
          <cell r="A81" t="str">
            <v>04.941.31</v>
          </cell>
          <cell r="B81" t="str">
            <v>DESCIDA D'ÁGUA CORTES EM DEGRAUS - DCD 01</v>
          </cell>
          <cell r="C81" t="str">
            <v>m</v>
          </cell>
          <cell r="D81" t="str">
            <v>DNER-ES-291/97</v>
          </cell>
          <cell r="E81">
            <v>51.340000000000011</v>
          </cell>
          <cell r="F81">
            <v>16.78</v>
          </cell>
          <cell r="G81">
            <v>68.12</v>
          </cell>
          <cell r="H81" t="str">
            <v>Drenagem</v>
          </cell>
        </row>
        <row r="82">
          <cell r="A82" t="str">
            <v>04.941.32</v>
          </cell>
          <cell r="B82" t="str">
            <v>DESCIDA D'ÁGUA CORTES EM DEGRAUS ARM. - DCD 02</v>
          </cell>
          <cell r="C82" t="str">
            <v>m</v>
          </cell>
          <cell r="D82" t="str">
            <v>DNER-ES-291/97</v>
          </cell>
          <cell r="E82">
            <v>69.02000000000001</v>
          </cell>
          <cell r="F82">
            <v>22.56</v>
          </cell>
          <cell r="G82">
            <v>91.580000000000013</v>
          </cell>
          <cell r="H82" t="str">
            <v>Drenagem</v>
          </cell>
        </row>
        <row r="83">
          <cell r="A83" t="str">
            <v>04.942.01</v>
          </cell>
          <cell r="B83" t="str">
            <v>ENTRADA D'ÁGUA - EDA 01</v>
          </cell>
          <cell r="C83" t="str">
            <v>unid.</v>
          </cell>
          <cell r="D83" t="str">
            <v>DNER-ES-291/97</v>
          </cell>
          <cell r="E83">
            <v>22.689999999999998</v>
          </cell>
          <cell r="F83">
            <v>7.42</v>
          </cell>
          <cell r="G83">
            <v>30.11</v>
          </cell>
          <cell r="H83" t="str">
            <v>Drenagem</v>
          </cell>
        </row>
        <row r="84">
          <cell r="A84" t="str">
            <v>04.942.02</v>
          </cell>
          <cell r="B84" t="str">
            <v>ENTRADA D'ÁGUA - EDA 02</v>
          </cell>
          <cell r="C84" t="str">
            <v>unid.</v>
          </cell>
          <cell r="D84" t="str">
            <v>DNER-ES-291/97</v>
          </cell>
          <cell r="E84">
            <v>27.919999999999998</v>
          </cell>
          <cell r="F84">
            <v>9.1199999999999992</v>
          </cell>
          <cell r="G84">
            <v>37.04</v>
          </cell>
          <cell r="H84" t="str">
            <v>Drenagem</v>
          </cell>
        </row>
        <row r="85">
          <cell r="A85" t="str">
            <v>04.950.01</v>
          </cell>
          <cell r="B85" t="str">
            <v>DISSIPADOR DE ENERGIA - DES 01</v>
          </cell>
          <cell r="C85" t="str">
            <v>unid.</v>
          </cell>
          <cell r="D85" t="str">
            <v>DNER-ES-283/97</v>
          </cell>
          <cell r="E85">
            <v>109.97999999999999</v>
          </cell>
          <cell r="F85">
            <v>35.94</v>
          </cell>
          <cell r="G85">
            <v>145.91999999999999</v>
          </cell>
          <cell r="H85" t="str">
            <v>Drenagem</v>
          </cell>
        </row>
        <row r="86">
          <cell r="A86" t="str">
            <v>04.950.21</v>
          </cell>
          <cell r="B86" t="str">
            <v>DISSIPADOR DE ENERGIA - DEB 01</v>
          </cell>
          <cell r="C86" t="str">
            <v>unid.</v>
          </cell>
          <cell r="D86" t="str">
            <v>DNER-ES-283/97</v>
          </cell>
          <cell r="E86">
            <v>121.85</v>
          </cell>
          <cell r="F86">
            <v>39.82</v>
          </cell>
          <cell r="G86">
            <v>161.66999999999999</v>
          </cell>
          <cell r="H86" t="str">
            <v>Drenagem</v>
          </cell>
        </row>
        <row r="87">
          <cell r="A87" t="str">
            <v>04.950.24</v>
          </cell>
          <cell r="B87" t="str">
            <v>DISSIPADOR DE ENERGIA - DEB 04</v>
          </cell>
          <cell r="C87" t="str">
            <v>unid.</v>
          </cell>
          <cell r="D87" t="str">
            <v>DNER-ES-283/97</v>
          </cell>
          <cell r="E87">
            <v>971.39</v>
          </cell>
          <cell r="F87">
            <v>317.45</v>
          </cell>
          <cell r="G87">
            <v>1288.8399999999999</v>
          </cell>
          <cell r="H87" t="str">
            <v>Drenagem</v>
          </cell>
        </row>
        <row r="88">
          <cell r="A88" t="str">
            <v>04.950.51</v>
          </cell>
          <cell r="B88" t="str">
            <v>DISSIPADOR DE ENERGIA - DED 01</v>
          </cell>
          <cell r="C88" t="str">
            <v>unid.</v>
          </cell>
          <cell r="D88" t="str">
            <v>DNER-ES-283/97</v>
          </cell>
          <cell r="E88">
            <v>127.19</v>
          </cell>
          <cell r="F88">
            <v>41.57</v>
          </cell>
          <cell r="G88">
            <v>168.76</v>
          </cell>
          <cell r="H88" t="str">
            <v>Drenagem</v>
          </cell>
        </row>
        <row r="89">
          <cell r="A89" t="str">
            <v>04.962.02</v>
          </cell>
          <cell r="B89" t="str">
            <v>CAIXA DE LIGAÇÃO E PASSAGEM - CLP 02</v>
          </cell>
          <cell r="C89" t="str">
            <v>unid.</v>
          </cell>
          <cell r="D89" t="str">
            <v>DNER-ES-287/97</v>
          </cell>
          <cell r="E89">
            <v>445.51</v>
          </cell>
          <cell r="F89">
            <v>145.59</v>
          </cell>
          <cell r="G89">
            <v>591.1</v>
          </cell>
          <cell r="H89" t="str">
            <v>Drenagem</v>
          </cell>
        </row>
        <row r="90">
          <cell r="A90" t="str">
            <v>04.990.01</v>
          </cell>
          <cell r="B90" t="str">
            <v>TRANSPOSIÇÃO DE SEGMENTO DE SARJETA - TSS 01</v>
          </cell>
          <cell r="C90" t="str">
            <v>m</v>
          </cell>
          <cell r="D90" t="str">
            <v>DNER-ES-287/97</v>
          </cell>
          <cell r="E90">
            <v>79.88</v>
          </cell>
          <cell r="F90">
            <v>26.1</v>
          </cell>
          <cell r="G90">
            <v>105.97999999999999</v>
          </cell>
          <cell r="H90" t="str">
            <v>Drenagem</v>
          </cell>
        </row>
        <row r="91">
          <cell r="A91" t="str">
            <v>04.990.03</v>
          </cell>
          <cell r="B91" t="str">
            <v>TRANSPOSIÇÃO DE SEGMENTO DE SARJETA - TSS 03</v>
          </cell>
          <cell r="C91" t="str">
            <v>m</v>
          </cell>
          <cell r="D91" t="str">
            <v>DNER-ES-287/97</v>
          </cell>
          <cell r="E91">
            <v>127.31</v>
          </cell>
          <cell r="F91">
            <v>41.6</v>
          </cell>
          <cell r="G91">
            <v>168.91</v>
          </cell>
          <cell r="H91" t="str">
            <v>Drenagem</v>
          </cell>
        </row>
        <row r="92">
          <cell r="A92" t="str">
            <v>OBRAS DE ARTE CORRENTES</v>
          </cell>
        </row>
        <row r="93">
          <cell r="A93" t="str">
            <v>04.100.02</v>
          </cell>
          <cell r="B93" t="str">
            <v>CORPO BSTC D=0,80M</v>
          </cell>
          <cell r="C93" t="str">
            <v>m</v>
          </cell>
          <cell r="D93" t="str">
            <v>DNER-ES-284/97</v>
          </cell>
          <cell r="E93">
            <v>231.74</v>
          </cell>
          <cell r="F93">
            <v>75.73</v>
          </cell>
          <cell r="G93">
            <v>307.47000000000003</v>
          </cell>
          <cell r="H93" t="str">
            <v>Arte Correntes</v>
          </cell>
        </row>
        <row r="94">
          <cell r="A94" t="str">
            <v>04.100.03</v>
          </cell>
          <cell r="B94" t="str">
            <v>CORPO BSTC D=1,00M</v>
          </cell>
          <cell r="C94" t="str">
            <v>m</v>
          </cell>
          <cell r="D94" t="str">
            <v>DNER-ES-284/97</v>
          </cell>
          <cell r="E94">
            <v>330.61</v>
          </cell>
          <cell r="F94">
            <v>108.04</v>
          </cell>
          <cell r="G94">
            <v>438.65000000000003</v>
          </cell>
          <cell r="H94" t="str">
            <v>Arte Correntes</v>
          </cell>
        </row>
        <row r="95">
          <cell r="A95" t="str">
            <v>04.100.04</v>
          </cell>
          <cell r="B95" t="str">
            <v>CORPO BSTC D=1,20M</v>
          </cell>
          <cell r="C95" t="str">
            <v>m</v>
          </cell>
          <cell r="D95" t="str">
            <v>DNER-ES-284/97</v>
          </cell>
          <cell r="E95">
            <v>406.59000000000003</v>
          </cell>
          <cell r="F95">
            <v>132.87</v>
          </cell>
          <cell r="G95">
            <v>539.46</v>
          </cell>
          <cell r="H95" t="str">
            <v>Arte Correntes</v>
          </cell>
        </row>
        <row r="96">
          <cell r="A96" t="str">
            <v>04.101.02</v>
          </cell>
          <cell r="B96" t="str">
            <v>BOCA BSTC D=0,80M NORMAL</v>
          </cell>
          <cell r="C96" t="str">
            <v>unid.</v>
          </cell>
          <cell r="D96" t="str">
            <v>DNER-ES-284/97</v>
          </cell>
          <cell r="E96">
            <v>615.80000000000007</v>
          </cell>
          <cell r="F96">
            <v>201.24</v>
          </cell>
          <cell r="G96">
            <v>817.04000000000008</v>
          </cell>
          <cell r="H96" t="str">
            <v>Arte Correntes</v>
          </cell>
        </row>
        <row r="97">
          <cell r="A97" t="str">
            <v>04.101.03</v>
          </cell>
          <cell r="B97" t="str">
            <v>BOCA BSTC D=1,00M NORMAL</v>
          </cell>
          <cell r="C97" t="str">
            <v>unid.</v>
          </cell>
          <cell r="D97" t="str">
            <v>DNER-ES-284/97</v>
          </cell>
          <cell r="E97">
            <v>960.25999999999988</v>
          </cell>
          <cell r="F97">
            <v>313.81</v>
          </cell>
          <cell r="G97">
            <v>1274.07</v>
          </cell>
          <cell r="H97" t="str">
            <v>Arte Correntes</v>
          </cell>
        </row>
        <row r="98">
          <cell r="A98" t="str">
            <v>04.101.04</v>
          </cell>
          <cell r="B98" t="str">
            <v>BOCA BSTC D=1,20M NORMAL</v>
          </cell>
          <cell r="C98" t="str">
            <v>unid.</v>
          </cell>
          <cell r="D98" t="str">
            <v>DNER-ES-284/97</v>
          </cell>
          <cell r="E98">
            <v>1399.3500000000001</v>
          </cell>
          <cell r="F98">
            <v>457.31</v>
          </cell>
          <cell r="G98">
            <v>1856.66</v>
          </cell>
          <cell r="H98" t="str">
            <v>Arte Correntes</v>
          </cell>
        </row>
        <row r="99">
          <cell r="A99" t="str">
            <v>04.110.01</v>
          </cell>
          <cell r="B99" t="str">
            <v>CORPO BDTC D=1,00M</v>
          </cell>
          <cell r="C99" t="str">
            <v>m</v>
          </cell>
          <cell r="D99" t="str">
            <v>DNER-ES-284/97</v>
          </cell>
          <cell r="E99">
            <v>682.32000000000016</v>
          </cell>
          <cell r="F99">
            <v>222.98</v>
          </cell>
          <cell r="G99">
            <v>905.30000000000018</v>
          </cell>
          <cell r="H99" t="str">
            <v>Arte Correntes</v>
          </cell>
        </row>
        <row r="100">
          <cell r="A100" t="str">
            <v>04.110.02</v>
          </cell>
          <cell r="B100" t="str">
            <v>CORPO BDTC D=1,20M</v>
          </cell>
          <cell r="C100" t="str">
            <v>m</v>
          </cell>
          <cell r="D100" t="str">
            <v>DNER-ES-284/97</v>
          </cell>
          <cell r="E100">
            <v>859.51</v>
          </cell>
          <cell r="F100">
            <v>280.89</v>
          </cell>
          <cell r="G100">
            <v>1140.4000000000001</v>
          </cell>
          <cell r="H100" t="str">
            <v>Arte Correntes</v>
          </cell>
        </row>
        <row r="101">
          <cell r="A101" t="str">
            <v>04.111.01</v>
          </cell>
          <cell r="B101" t="str">
            <v>BOCA BDTC D=1,00M NORMAL</v>
          </cell>
          <cell r="C101" t="str">
            <v>unid.</v>
          </cell>
          <cell r="D101" t="str">
            <v>DNER-ES-284/97</v>
          </cell>
          <cell r="E101">
            <v>1347.9199999999998</v>
          </cell>
          <cell r="F101">
            <v>440.5</v>
          </cell>
          <cell r="G101">
            <v>1788.4199999999998</v>
          </cell>
          <cell r="H101" t="str">
            <v>Arte Correntes</v>
          </cell>
        </row>
        <row r="102">
          <cell r="A102" t="str">
            <v>04.111.02</v>
          </cell>
          <cell r="B102" t="str">
            <v>BOCA BDTC D=1,20M NORMAL</v>
          </cell>
          <cell r="C102" t="str">
            <v>unid.</v>
          </cell>
          <cell r="D102" t="str">
            <v>DNER-ES-284/97</v>
          </cell>
          <cell r="E102">
            <v>1970.3899999999999</v>
          </cell>
          <cell r="F102">
            <v>643.91999999999996</v>
          </cell>
          <cell r="G102">
            <v>2614.31</v>
          </cell>
          <cell r="H102" t="str">
            <v>Arte Correntes</v>
          </cell>
        </row>
        <row r="103">
          <cell r="A103" t="str">
            <v>04.120.01</v>
          </cell>
          <cell r="B103" t="str">
            <v>CORPO BTTC D=1,00M</v>
          </cell>
          <cell r="C103" t="str">
            <v>m</v>
          </cell>
          <cell r="D103" t="str">
            <v>DNER-ES-284/97</v>
          </cell>
          <cell r="E103">
            <v>949.65</v>
          </cell>
          <cell r="F103">
            <v>310.35000000000002</v>
          </cell>
          <cell r="G103">
            <v>1260</v>
          </cell>
          <cell r="H103" t="str">
            <v>Arte Correntes</v>
          </cell>
        </row>
        <row r="104">
          <cell r="A104" t="str">
            <v>04.121.01</v>
          </cell>
          <cell r="B104" t="str">
            <v>BOCA BTTC D=1,00M NORMAL</v>
          </cell>
          <cell r="C104" t="str">
            <v>unid.</v>
          </cell>
          <cell r="D104" t="str">
            <v>DNER-ES-284/97</v>
          </cell>
          <cell r="E104">
            <v>1740.02</v>
          </cell>
          <cell r="F104">
            <v>568.64</v>
          </cell>
          <cell r="G104">
            <v>2308.66</v>
          </cell>
          <cell r="H104" t="str">
            <v>Arte Correntes</v>
          </cell>
        </row>
        <row r="105">
          <cell r="A105" t="str">
            <v>04.200.03</v>
          </cell>
          <cell r="B105" t="str">
            <v>CORPO DE BSCC 2,50X2,50 ALT. 0,00A1,00M</v>
          </cell>
          <cell r="C105" t="str">
            <v>m</v>
          </cell>
          <cell r="D105" t="str">
            <v>DNER-ES-286/97</v>
          </cell>
          <cell r="E105">
            <v>1309.19</v>
          </cell>
          <cell r="F105">
            <v>427.84</v>
          </cell>
          <cell r="G105">
            <v>1737.03</v>
          </cell>
          <cell r="H105" t="str">
            <v>Arte Correntes</v>
          </cell>
        </row>
        <row r="106">
          <cell r="A106" t="str">
            <v>04.200.04</v>
          </cell>
          <cell r="B106" t="str">
            <v>CORPO DE BSCC 3,00X3,00 ALT. 0,00A1,00M</v>
          </cell>
          <cell r="C106" t="str">
            <v>m</v>
          </cell>
          <cell r="D106" t="str">
            <v>DNER-ES-286/97</v>
          </cell>
          <cell r="E106">
            <v>1741.9699999999998</v>
          </cell>
          <cell r="F106">
            <v>569.28</v>
          </cell>
          <cell r="G106">
            <v>2311.25</v>
          </cell>
          <cell r="H106" t="str">
            <v>Arte Correntes</v>
          </cell>
        </row>
        <row r="107">
          <cell r="A107" t="str">
            <v>04.200.06</v>
          </cell>
          <cell r="B107" t="str">
            <v>CORPO DE BSCC 2,00X2,00 ALT. 1,00A2,50M</v>
          </cell>
          <cell r="C107" t="str">
            <v>m</v>
          </cell>
          <cell r="D107" t="str">
            <v>DNER-ES-286/97</v>
          </cell>
          <cell r="E107">
            <v>823.61</v>
          </cell>
          <cell r="F107">
            <v>269.16000000000003</v>
          </cell>
          <cell r="G107">
            <v>1092.77</v>
          </cell>
          <cell r="H107" t="str">
            <v>Arte Correntes</v>
          </cell>
        </row>
        <row r="108">
          <cell r="A108" t="str">
            <v>04.200.09</v>
          </cell>
          <cell r="B108" t="str">
            <v>CORPO DE BSCC 1,50X1,50 ALT. 2,50A5,00M</v>
          </cell>
          <cell r="C108" t="str">
            <v>m</v>
          </cell>
          <cell r="D108" t="str">
            <v>DNER-ES-286/97</v>
          </cell>
          <cell r="E108">
            <v>630.48</v>
          </cell>
          <cell r="F108">
            <v>206.04</v>
          </cell>
          <cell r="G108">
            <v>836.52</v>
          </cell>
          <cell r="H108" t="str">
            <v>Arte Correntes</v>
          </cell>
        </row>
        <row r="109">
          <cell r="A109" t="str">
            <v>04.200.14</v>
          </cell>
          <cell r="B109" t="str">
            <v>CORPO DE BSCC 2,00X2,00M ALT. 5,00A7,50M</v>
          </cell>
          <cell r="C109" t="str">
            <v>m</v>
          </cell>
          <cell r="D109" t="str">
            <v>DNER-ES-286/97</v>
          </cell>
          <cell r="E109">
            <v>1093.22</v>
          </cell>
          <cell r="F109">
            <v>357.26</v>
          </cell>
          <cell r="G109">
            <v>1450.48</v>
          </cell>
          <cell r="H109" t="str">
            <v>Arte Correntes</v>
          </cell>
        </row>
        <row r="110">
          <cell r="A110" t="str">
            <v>04.200.15</v>
          </cell>
          <cell r="B110" t="str">
            <v>CORPO DE BSCC 2,50X2,50M ALT. 5,00A7,50M</v>
          </cell>
          <cell r="C110" t="str">
            <v>m</v>
          </cell>
          <cell r="D110" t="str">
            <v>DNER-ES-286/97</v>
          </cell>
          <cell r="E110">
            <v>1599.75</v>
          </cell>
          <cell r="F110">
            <v>522.79999999999995</v>
          </cell>
          <cell r="G110">
            <v>2122.5500000000002</v>
          </cell>
          <cell r="H110" t="str">
            <v>Arte Correntes</v>
          </cell>
        </row>
        <row r="111">
          <cell r="A111" t="str">
            <v>04.200.16</v>
          </cell>
          <cell r="B111" t="str">
            <v>CORPO DE BSCC 3,00X3,00M ALT. 5,00A7,50M</v>
          </cell>
          <cell r="C111" t="str">
            <v>m</v>
          </cell>
          <cell r="D111" t="str">
            <v>DNER-ES-286/97</v>
          </cell>
          <cell r="E111">
            <v>2267.15</v>
          </cell>
          <cell r="F111">
            <v>740.9</v>
          </cell>
          <cell r="G111">
            <v>3008.05</v>
          </cell>
          <cell r="H111" t="str">
            <v>Arte Correntes</v>
          </cell>
        </row>
        <row r="112">
          <cell r="A112" t="str">
            <v>04.200.19</v>
          </cell>
          <cell r="B112" t="str">
            <v>CORPO DE BSCC 2,50X2,50M ALT. 7,50A10,00M</v>
          </cell>
          <cell r="C112" t="str">
            <v>m</v>
          </cell>
          <cell r="D112" t="str">
            <v>DNER-ES-286/97</v>
          </cell>
          <cell r="E112">
            <v>1748.98</v>
          </cell>
          <cell r="F112">
            <v>571.57000000000005</v>
          </cell>
          <cell r="G112">
            <v>2320.5500000000002</v>
          </cell>
          <cell r="H112" t="str">
            <v>Arte Correntes</v>
          </cell>
        </row>
        <row r="113">
          <cell r="A113" t="str">
            <v>04.200.20</v>
          </cell>
          <cell r="B113" t="str">
            <v>CORPO DE BSCC 3,00X3,00M ALT. 7,50A10,00M</v>
          </cell>
          <cell r="C113" t="str">
            <v>m</v>
          </cell>
          <cell r="D113" t="str">
            <v>DNER-ES-286/97</v>
          </cell>
          <cell r="E113">
            <v>2504.4600000000005</v>
          </cell>
          <cell r="F113">
            <v>818.46</v>
          </cell>
          <cell r="G113">
            <v>3322.9200000000005</v>
          </cell>
          <cell r="H113" t="str">
            <v>Arte Correntes</v>
          </cell>
        </row>
        <row r="114">
          <cell r="A114" t="str">
            <v>04.200.22</v>
          </cell>
          <cell r="B114" t="str">
            <v>CORPO DE BSCC 2,00X2,00M ALT. 10,00A12,50M</v>
          </cell>
          <cell r="C114" t="str">
            <v>m</v>
          </cell>
          <cell r="D114" t="str">
            <v>DNER-ES-286/97</v>
          </cell>
          <cell r="E114">
            <v>1342.35</v>
          </cell>
          <cell r="F114">
            <v>438.68</v>
          </cell>
          <cell r="G114">
            <v>1781.03</v>
          </cell>
          <cell r="H114" t="str">
            <v>Arte Correntes</v>
          </cell>
        </row>
        <row r="115">
          <cell r="A115" t="str">
            <v>04.200.23</v>
          </cell>
          <cell r="B115" t="str">
            <v>CORPO DE BSCC 2,50X2,50M ALT. 10,00A12,50M</v>
          </cell>
          <cell r="C115" t="str">
            <v>m</v>
          </cell>
          <cell r="D115" t="str">
            <v>DNER-ES-286/97</v>
          </cell>
          <cell r="E115">
            <v>1940.19</v>
          </cell>
          <cell r="F115">
            <v>634.04999999999995</v>
          </cell>
          <cell r="G115">
            <v>2574.2399999999998</v>
          </cell>
          <cell r="H115" t="str">
            <v>Arte Correntes</v>
          </cell>
        </row>
        <row r="116">
          <cell r="A116" t="str">
            <v>04.200.28</v>
          </cell>
          <cell r="B116" t="str">
            <v>CORPO DE BSCC 3,00X3,00M ALT. 12,50A15,00M</v>
          </cell>
          <cell r="C116" t="str">
            <v>m</v>
          </cell>
          <cell r="D116" t="str">
            <v>DNER-ES-286/97</v>
          </cell>
          <cell r="E116">
            <v>2938.85</v>
          </cell>
          <cell r="F116">
            <v>960.42</v>
          </cell>
          <cell r="G116">
            <v>3899.27</v>
          </cell>
          <cell r="H116" t="str">
            <v>Arte Correntes</v>
          </cell>
        </row>
        <row r="117">
          <cell r="A117" t="str">
            <v>04.201.01</v>
          </cell>
          <cell r="B117" t="str">
            <v>BOCA DE BSCC 1,50X1,50M NORMAL</v>
          </cell>
          <cell r="C117" t="str">
            <v>unid.</v>
          </cell>
          <cell r="D117" t="str">
            <v>DNER-ES-286/97</v>
          </cell>
          <cell r="E117">
            <v>3797.59</v>
          </cell>
          <cell r="F117">
            <v>1241.05</v>
          </cell>
          <cell r="G117">
            <v>5038.6400000000003</v>
          </cell>
          <cell r="H117" t="str">
            <v>Arte Correntes</v>
          </cell>
        </row>
        <row r="118">
          <cell r="A118" t="str">
            <v>04.201.02</v>
          </cell>
          <cell r="B118" t="str">
            <v>BOCA DE BSCC 2,00X2,00M NORMAL</v>
          </cell>
          <cell r="C118" t="str">
            <v>unid.</v>
          </cell>
          <cell r="D118" t="str">
            <v>DNER-ES-286/97</v>
          </cell>
          <cell r="E118">
            <v>5927.28</v>
          </cell>
          <cell r="F118">
            <v>1937.04</v>
          </cell>
          <cell r="G118">
            <v>7864.32</v>
          </cell>
          <cell r="H118" t="str">
            <v>Arte Correntes</v>
          </cell>
        </row>
        <row r="119">
          <cell r="A119" t="str">
            <v>04.201.03</v>
          </cell>
          <cell r="B119" t="str">
            <v>BOCA DE BSCC 2,50X2,50M NORMAL</v>
          </cell>
          <cell r="C119" t="str">
            <v>unid.</v>
          </cell>
          <cell r="D119" t="str">
            <v>DNER-ES-286/97</v>
          </cell>
          <cell r="E119">
            <v>8002.2900000000009</v>
          </cell>
          <cell r="F119">
            <v>2615.15</v>
          </cell>
          <cell r="G119">
            <v>10617.44</v>
          </cell>
          <cell r="H119" t="str">
            <v>Arte Correntes</v>
          </cell>
        </row>
        <row r="120">
          <cell r="A120" t="str">
            <v>04.201.04</v>
          </cell>
          <cell r="B120" t="str">
            <v>BOCA DE BSCC 3,00X3,00M NORMAL</v>
          </cell>
          <cell r="C120" t="str">
            <v>unid.</v>
          </cell>
          <cell r="D120" t="str">
            <v>DNER-ES-286/97</v>
          </cell>
          <cell r="E120">
            <v>11442.839999999998</v>
          </cell>
          <cell r="F120">
            <v>3739.52</v>
          </cell>
          <cell r="G120">
            <v>15182.359999999999</v>
          </cell>
          <cell r="H120" t="str">
            <v>Arte Correntes</v>
          </cell>
        </row>
        <row r="121">
          <cell r="A121" t="str">
            <v>04.210.01</v>
          </cell>
          <cell r="B121" t="str">
            <v>CORPO BDCC 1,50X1,50M ALT. 0,00A1,00M</v>
          </cell>
          <cell r="C121" t="str">
            <v>m</v>
          </cell>
          <cell r="D121" t="str">
            <v>DNER-ES-286/97</v>
          </cell>
          <cell r="E121">
            <v>1113.8399999999999</v>
          </cell>
          <cell r="F121">
            <v>364</v>
          </cell>
          <cell r="G121">
            <v>1477.84</v>
          </cell>
          <cell r="H121" t="str">
            <v>Arte Correntes</v>
          </cell>
        </row>
        <row r="122">
          <cell r="A122" t="str">
            <v>04.210.05</v>
          </cell>
          <cell r="B122" t="str">
            <v>CORPO BDCC 1,50X1,50M ALT. 1,00A2,50M</v>
          </cell>
          <cell r="C122" t="str">
            <v>m</v>
          </cell>
          <cell r="D122" t="str">
            <v>DNER-ES-286/97</v>
          </cell>
          <cell r="E122">
            <v>995.42000000000007</v>
          </cell>
          <cell r="F122">
            <v>325.3</v>
          </cell>
          <cell r="G122">
            <v>1320.72</v>
          </cell>
          <cell r="H122" t="str">
            <v>Arte Correntes</v>
          </cell>
        </row>
        <row r="123">
          <cell r="A123" t="str">
            <v>04.210.09</v>
          </cell>
          <cell r="B123" t="str">
            <v>CORPO BDCC 1,50X1,50M ALT. 2,50A5,00M</v>
          </cell>
          <cell r="C123" t="str">
            <v>m</v>
          </cell>
          <cell r="D123" t="str">
            <v>DNER-ES-286/97</v>
          </cell>
          <cell r="E123">
            <v>1052.82</v>
          </cell>
          <cell r="F123">
            <v>344.06</v>
          </cell>
          <cell r="G123">
            <v>1396.8799999999999</v>
          </cell>
          <cell r="H123" t="str">
            <v>Arte Correntes</v>
          </cell>
        </row>
        <row r="124">
          <cell r="A124" t="str">
            <v>04.210.10</v>
          </cell>
          <cell r="B124" t="str">
            <v>CORPO BDCC 2,00X2,00M ALT. 2,50A5,00M</v>
          </cell>
          <cell r="C124" t="str">
            <v>m</v>
          </cell>
          <cell r="D124" t="str">
            <v>DNER-ES-286/97</v>
          </cell>
          <cell r="E124">
            <v>1609.0899999999997</v>
          </cell>
          <cell r="F124">
            <v>525.85</v>
          </cell>
          <cell r="G124">
            <v>2134.9399999999996</v>
          </cell>
          <cell r="H124" t="str">
            <v>Arte Correntes</v>
          </cell>
        </row>
        <row r="125">
          <cell r="A125" t="str">
            <v>04.210.13</v>
          </cell>
          <cell r="B125" t="str">
            <v>CORPO BDCC 1,50X1,50M ALT. 5,00A7,50M</v>
          </cell>
          <cell r="C125" t="str">
            <v>m</v>
          </cell>
          <cell r="D125" t="str">
            <v>DNER-ES-286/97</v>
          </cell>
          <cell r="E125">
            <v>1183.0800000000002</v>
          </cell>
          <cell r="F125">
            <v>386.63</v>
          </cell>
          <cell r="G125">
            <v>1569.71</v>
          </cell>
          <cell r="H125" t="str">
            <v>Arte Correntes</v>
          </cell>
        </row>
        <row r="126">
          <cell r="A126" t="str">
            <v>04.210.17</v>
          </cell>
          <cell r="B126" t="str">
            <v>CORPO BDCC 1,50X1,50M ALT. 7,50A10,00M</v>
          </cell>
          <cell r="C126" t="str">
            <v>m</v>
          </cell>
          <cell r="D126" t="str">
            <v>DNER-ES-286/97</v>
          </cell>
          <cell r="E126">
            <v>1298.5800000000002</v>
          </cell>
          <cell r="F126">
            <v>424.38</v>
          </cell>
          <cell r="G126">
            <v>1722.96</v>
          </cell>
          <cell r="H126" t="str">
            <v>Arte Correntes</v>
          </cell>
        </row>
        <row r="127">
          <cell r="A127" t="str">
            <v>04.210.21</v>
          </cell>
          <cell r="B127" t="str">
            <v>CORPO BDCC 1,50X1,50M ALT. 10,00A12,50M</v>
          </cell>
          <cell r="C127" t="str">
            <v>m</v>
          </cell>
          <cell r="D127" t="str">
            <v>DNER-ES-286/97</v>
          </cell>
          <cell r="E127">
            <v>1479.23</v>
          </cell>
          <cell r="F127">
            <v>483.41</v>
          </cell>
          <cell r="G127">
            <v>1962.64</v>
          </cell>
          <cell r="H127" t="str">
            <v>Arte Correntes</v>
          </cell>
        </row>
        <row r="128">
          <cell r="A128" t="str">
            <v>04.210.25</v>
          </cell>
          <cell r="B128" t="str">
            <v>CORPO BDCC 1,50X1,50M ALT. 12,50A15,00M</v>
          </cell>
          <cell r="C128" t="str">
            <v>m</v>
          </cell>
          <cell r="D128" t="str">
            <v>DNER-ES-286/97</v>
          </cell>
          <cell r="E128">
            <v>1570.21</v>
          </cell>
          <cell r="F128">
            <v>513.14</v>
          </cell>
          <cell r="G128">
            <v>2083.35</v>
          </cell>
          <cell r="H128" t="str">
            <v>Arte Correntes</v>
          </cell>
        </row>
        <row r="129">
          <cell r="A129" t="str">
            <v>04.210.27</v>
          </cell>
          <cell r="B129" t="str">
            <v>CORPO BDCC 2,50X2,50M ALT. 12,50A15,00M</v>
          </cell>
          <cell r="C129" t="str">
            <v>m</v>
          </cell>
          <cell r="D129" t="str">
            <v>DNER-ES-286/97</v>
          </cell>
          <cell r="E129">
            <v>3364.87</v>
          </cell>
          <cell r="F129">
            <v>1099.6400000000001</v>
          </cell>
          <cell r="G129">
            <v>4464.51</v>
          </cell>
          <cell r="H129" t="str">
            <v>Arte Correntes</v>
          </cell>
        </row>
        <row r="130">
          <cell r="A130" t="str">
            <v>04.211.01</v>
          </cell>
          <cell r="B130" t="str">
            <v>BOCA BDCC 1,50X1,50M NORMAL</v>
          </cell>
          <cell r="C130" t="str">
            <v>unid.</v>
          </cell>
          <cell r="D130" t="str">
            <v>DNER-ES-286/97</v>
          </cell>
          <cell r="E130">
            <v>4375.45</v>
          </cell>
          <cell r="F130">
            <v>1429.9</v>
          </cell>
          <cell r="G130">
            <v>5805.35</v>
          </cell>
          <cell r="H130" t="str">
            <v>Arte Correntes</v>
          </cell>
        </row>
        <row r="131">
          <cell r="A131" t="str">
            <v>04.211.02</v>
          </cell>
          <cell r="B131" t="str">
            <v>BOCA BDCC 2,00X2,00M NORMAL</v>
          </cell>
          <cell r="C131" t="str">
            <v>unid.</v>
          </cell>
          <cell r="D131" t="str">
            <v>DNER-ES-286/97</v>
          </cell>
          <cell r="E131">
            <v>6845.93</v>
          </cell>
          <cell r="F131">
            <v>2237.25</v>
          </cell>
          <cell r="G131">
            <v>9083.18</v>
          </cell>
          <cell r="H131" t="str">
            <v>Arte Correntes</v>
          </cell>
        </row>
        <row r="132">
          <cell r="A132" t="str">
            <v>04.211.03</v>
          </cell>
          <cell r="B132" t="str">
            <v>BOCA BDCC 2,50X2,50M NORMAL</v>
          </cell>
          <cell r="C132" t="str">
            <v>unid.</v>
          </cell>
          <cell r="D132" t="str">
            <v>DNER-ES-286/97</v>
          </cell>
          <cell r="E132">
            <v>9638.8799999999992</v>
          </cell>
          <cell r="F132">
            <v>3149.99</v>
          </cell>
          <cell r="G132">
            <v>12788.869999999999</v>
          </cell>
          <cell r="H132" t="str">
            <v>Arte Correntes</v>
          </cell>
        </row>
        <row r="133">
          <cell r="A133" t="str">
            <v>04.220.05</v>
          </cell>
          <cell r="B133" t="str">
            <v>CORPO BTCC 1,50X1,50M ALT. 1,00A2,50M</v>
          </cell>
          <cell r="C133" t="str">
            <v>m</v>
          </cell>
          <cell r="D133" t="str">
            <v>DNER-ES-286/97</v>
          </cell>
          <cell r="E133">
            <v>1418.54</v>
          </cell>
          <cell r="F133">
            <v>463.58</v>
          </cell>
          <cell r="G133">
            <v>1882.12</v>
          </cell>
          <cell r="H133" t="str">
            <v>Arte Correntes</v>
          </cell>
        </row>
        <row r="134">
          <cell r="A134" t="str">
            <v>04.220.10</v>
          </cell>
          <cell r="B134" t="str">
            <v>CORPO BTCC 2,00X2,00M ALT. 2,50A5,00M</v>
          </cell>
          <cell r="C134" t="str">
            <v>m</v>
          </cell>
          <cell r="D134" t="str">
            <v>DNER-ES-286/97</v>
          </cell>
          <cell r="E134">
            <v>2297.6600000000003</v>
          </cell>
          <cell r="F134">
            <v>750.88</v>
          </cell>
          <cell r="G134">
            <v>3048.5400000000004</v>
          </cell>
          <cell r="H134" t="str">
            <v>Arte Correntes</v>
          </cell>
        </row>
        <row r="135">
          <cell r="A135" t="str">
            <v>04.220.13</v>
          </cell>
          <cell r="B135" t="str">
            <v>CORPO BTCC 1,50X1,50M ALT. 5,00A7,50M</v>
          </cell>
          <cell r="C135" t="str">
            <v>m</v>
          </cell>
          <cell r="D135" t="str">
            <v>DNER-ES-286/97</v>
          </cell>
          <cell r="E135">
            <v>1632.17</v>
          </cell>
          <cell r="F135">
            <v>533.39</v>
          </cell>
          <cell r="G135">
            <v>2165.56</v>
          </cell>
          <cell r="H135" t="str">
            <v>Arte Correntes</v>
          </cell>
        </row>
        <row r="136">
          <cell r="A136" t="str">
            <v>04.220.18</v>
          </cell>
          <cell r="B136" t="str">
            <v>CORPO BTCC 2,00X2,00M ALT. 7,50A10,00M</v>
          </cell>
          <cell r="C136" t="str">
            <v>m</v>
          </cell>
          <cell r="D136" t="str">
            <v>DNER-ES-286/97</v>
          </cell>
          <cell r="E136">
            <v>2926.1600000000003</v>
          </cell>
          <cell r="F136">
            <v>956.27</v>
          </cell>
          <cell r="G136">
            <v>3882.4300000000003</v>
          </cell>
          <cell r="H136" t="str">
            <v>Arte Correntes</v>
          </cell>
        </row>
        <row r="137">
          <cell r="A137" t="str">
            <v>04.220.19</v>
          </cell>
          <cell r="B137" t="str">
            <v>CORPO BTCC 2,50X2,50M ALT. 7,50A10,00M</v>
          </cell>
          <cell r="C137" t="str">
            <v>m</v>
          </cell>
          <cell r="D137" t="str">
            <v>DNER-ES-286/97</v>
          </cell>
          <cell r="E137">
            <v>4074.2900000000004</v>
          </cell>
          <cell r="F137">
            <v>1331.48</v>
          </cell>
          <cell r="G137">
            <v>5405.77</v>
          </cell>
          <cell r="H137" t="str">
            <v>Arte Correntes</v>
          </cell>
        </row>
        <row r="138">
          <cell r="A138" t="str">
            <v>04.220.26</v>
          </cell>
          <cell r="B138" t="str">
            <v>CORPO BTCC 2,00X2,00M ALT. 12,50A15,00M</v>
          </cell>
          <cell r="C138" t="str">
            <v>m</v>
          </cell>
          <cell r="D138" t="str">
            <v>DNER-ES-286/97</v>
          </cell>
          <cell r="E138">
            <v>3421.99</v>
          </cell>
          <cell r="F138">
            <v>1118.31</v>
          </cell>
          <cell r="G138">
            <v>4540.2999999999993</v>
          </cell>
          <cell r="H138" t="str">
            <v>Arte Correntes</v>
          </cell>
        </row>
        <row r="139">
          <cell r="A139" t="str">
            <v>04.221.01</v>
          </cell>
          <cell r="B139" t="str">
            <v>BOCA BTCC 1,50X1,50M NORMAL</v>
          </cell>
          <cell r="C139" t="str">
            <v>unid.</v>
          </cell>
          <cell r="D139" t="str">
            <v>DNER-ES-286/97</v>
          </cell>
          <cell r="E139">
            <v>5448.53</v>
          </cell>
          <cell r="F139">
            <v>1780.58</v>
          </cell>
          <cell r="G139">
            <v>7229.11</v>
          </cell>
          <cell r="H139" t="str">
            <v>Arte Correntes</v>
          </cell>
        </row>
        <row r="140">
          <cell r="A140" t="str">
            <v>04.221.02</v>
          </cell>
          <cell r="B140" t="str">
            <v>BOCA BTCC 2,00X2,00M NORMAL</v>
          </cell>
          <cell r="C140" t="str">
            <v>unid.</v>
          </cell>
          <cell r="D140" t="str">
            <v>DNER-ES-286/97</v>
          </cell>
          <cell r="E140">
            <v>8341.69</v>
          </cell>
          <cell r="F140">
            <v>2726.06</v>
          </cell>
          <cell r="G140">
            <v>11067.75</v>
          </cell>
          <cell r="H140" t="str">
            <v>Arte Correntes</v>
          </cell>
        </row>
        <row r="141">
          <cell r="A141" t="str">
            <v>04.221.03</v>
          </cell>
          <cell r="B141" t="str">
            <v>BOCA BTCC 2,50X2,50M NORMAL</v>
          </cell>
          <cell r="C141" t="str">
            <v>unid.</v>
          </cell>
          <cell r="D141" t="str">
            <v>DNER-ES-286/97</v>
          </cell>
          <cell r="E141">
            <v>11777.64</v>
          </cell>
          <cell r="F141">
            <v>3848.93</v>
          </cell>
          <cell r="G141">
            <v>15626.57</v>
          </cell>
          <cell r="H141" t="str">
            <v>Arte Correntes</v>
          </cell>
        </row>
        <row r="142">
          <cell r="A142" t="str">
            <v>04.999.01</v>
          </cell>
          <cell r="B142" t="str">
            <v>REMOÇÃO DE BUEIROS EXISTENTES</v>
          </cell>
          <cell r="C142" t="str">
            <v>m</v>
          </cell>
          <cell r="D142" t="str">
            <v>DNER-ES-296/97</v>
          </cell>
          <cell r="E142">
            <v>23.01</v>
          </cell>
          <cell r="F142">
            <v>7.52</v>
          </cell>
          <cell r="G142">
            <v>30.53</v>
          </cell>
          <cell r="H142" t="str">
            <v>Arte Correntes</v>
          </cell>
        </row>
        <row r="143">
          <cell r="A143" t="str">
            <v>PAVIMENTAÇÃO</v>
          </cell>
        </row>
        <row r="144">
          <cell r="A144" t="str">
            <v>02.110.00</v>
          </cell>
          <cell r="B144" t="str">
            <v>REGULARIZAÇÃO DO SUB-LEITO</v>
          </cell>
          <cell r="C144" t="str">
            <v>m²</v>
          </cell>
          <cell r="D144" t="str">
            <v>DNER-ES-299/97</v>
          </cell>
          <cell r="E144">
            <v>0.25</v>
          </cell>
          <cell r="F144">
            <v>0.08</v>
          </cell>
          <cell r="G144">
            <v>0.33</v>
          </cell>
          <cell r="H144" t="str">
            <v>Pavimentação</v>
          </cell>
        </row>
        <row r="145">
          <cell r="A145" t="str">
            <v>02.241.01</v>
          </cell>
          <cell r="B145" t="str">
            <v>BASE DE SOLO CIMENTO C/MISTURA EM USINA OU NA PISTA C/RECICLADORA</v>
          </cell>
          <cell r="C145" t="str">
            <v>m³</v>
          </cell>
          <cell r="D145" t="str">
            <v>DNER-ES-305/97</v>
          </cell>
          <cell r="E145">
            <v>82.100000000000009</v>
          </cell>
          <cell r="F145">
            <v>26.83</v>
          </cell>
          <cell r="G145">
            <v>108.93</v>
          </cell>
          <cell r="H145" t="str">
            <v>Pavimentação</v>
          </cell>
        </row>
        <row r="146">
          <cell r="A146" t="str">
            <v>02.243.01</v>
          </cell>
          <cell r="B146" t="str">
            <v>SUB-BASE DE SOLO MELHORADO C/CIMENTO MISTURA EM USINA OU NA PISTA C/RECICLADORA</v>
          </cell>
          <cell r="C146" t="str">
            <v>m³</v>
          </cell>
          <cell r="D146" t="str">
            <v>DNER-ES-302/97</v>
          </cell>
          <cell r="E146">
            <v>52.480000000000004</v>
          </cell>
          <cell r="F146">
            <v>17.149999999999999</v>
          </cell>
          <cell r="G146">
            <v>69.63</v>
          </cell>
          <cell r="H146" t="str">
            <v>Pavimentação</v>
          </cell>
        </row>
        <row r="147">
          <cell r="A147" t="str">
            <v>02.270.00</v>
          </cell>
          <cell r="B147" t="str">
            <v>RECICLAGEM E ESTABILIZAÇÃO DA BASE C/ADIÇÃO DE CMENTO EXECUTADO C/RECICLADORA</v>
          </cell>
          <cell r="C147" t="str">
            <v>m³</v>
          </cell>
          <cell r="D147" t="str">
            <v>EP-405/2000</v>
          </cell>
          <cell r="E147">
            <v>53.51</v>
          </cell>
          <cell r="F147">
            <v>17.489999999999998</v>
          </cell>
          <cell r="G147">
            <v>71</v>
          </cell>
          <cell r="H147" t="str">
            <v>Pavimentação</v>
          </cell>
        </row>
        <row r="148">
          <cell r="A148" t="str">
            <v>02.300.00</v>
          </cell>
          <cell r="B148" t="str">
            <v>IMPRIMAÇÃO</v>
          </cell>
          <cell r="C148" t="str">
            <v>m²</v>
          </cell>
          <cell r="D148" t="str">
            <v>DNER-ES-306/97</v>
          </cell>
          <cell r="E148">
            <v>7.0000000000000007E-2</v>
          </cell>
          <cell r="F148">
            <v>0.02</v>
          </cell>
          <cell r="G148">
            <v>9.0000000000000011E-2</v>
          </cell>
          <cell r="H148" t="str">
            <v>Pavimentação</v>
          </cell>
        </row>
        <row r="149">
          <cell r="A149" t="str">
            <v>02.400.00</v>
          </cell>
          <cell r="B149" t="str">
            <v>PINTURA DE LIGAÇÃO</v>
          </cell>
          <cell r="C149" t="str">
            <v>m²</v>
          </cell>
          <cell r="D149" t="str">
            <v>DNER-ES-307/97</v>
          </cell>
          <cell r="E149">
            <v>0.05</v>
          </cell>
          <cell r="F149">
            <v>0.02</v>
          </cell>
          <cell r="G149">
            <v>7.0000000000000007E-2</v>
          </cell>
          <cell r="H149" t="str">
            <v>Pavimentação</v>
          </cell>
        </row>
        <row r="150">
          <cell r="A150" t="str">
            <v>02.501.01</v>
          </cell>
          <cell r="B150" t="str">
            <v>TRATAMENTO SUPERFICIAL DUPLO COM EMULSÃO</v>
          </cell>
          <cell r="C150" t="str">
            <v>m²</v>
          </cell>
          <cell r="D150" t="str">
            <v>DNER-ES-308/97</v>
          </cell>
          <cell r="E150">
            <v>1.9500000000000002</v>
          </cell>
          <cell r="F150">
            <v>0.64</v>
          </cell>
          <cell r="G150">
            <v>2.5900000000000003</v>
          </cell>
          <cell r="H150" t="str">
            <v>Pavimentação</v>
          </cell>
        </row>
        <row r="151">
          <cell r="A151" t="str">
            <v>02.540.01</v>
          </cell>
          <cell r="B151" t="str">
            <v>CONCRETO BETUMINOSO USINADO A QUENTE - CAPA ROLAMENTO (FAIXA C)</v>
          </cell>
          <cell r="C151" t="str">
            <v>t</v>
          </cell>
          <cell r="D151" t="str">
            <v>DNER-ES-313/97</v>
          </cell>
          <cell r="E151">
            <v>57.38</v>
          </cell>
          <cell r="F151">
            <v>18.75</v>
          </cell>
          <cell r="G151">
            <v>76.13</v>
          </cell>
          <cell r="H151" t="str">
            <v>Pavimentação</v>
          </cell>
        </row>
        <row r="152">
          <cell r="A152" t="str">
            <v>02.540.02</v>
          </cell>
          <cell r="B152" t="str">
            <v>CONCRETO BETUMINOSO USINADO A QUENTE - BINDER (FAIXA B)</v>
          </cell>
          <cell r="C152" t="str">
            <v>t</v>
          </cell>
          <cell r="D152" t="str">
            <v>DNER-ES-313/97</v>
          </cell>
          <cell r="E152">
            <v>45.78</v>
          </cell>
          <cell r="F152">
            <v>14.96</v>
          </cell>
          <cell r="G152">
            <v>60.74</v>
          </cell>
          <cell r="H152" t="str">
            <v>Pavimentação</v>
          </cell>
        </row>
        <row r="153">
          <cell r="A153" t="str">
            <v>02.902.00</v>
          </cell>
          <cell r="B153" t="str">
            <v>REMOÇÃO MECANIZADA DA CAMADA GRANULAR DO PAVIMENTO</v>
          </cell>
          <cell r="C153" t="str">
            <v>m³</v>
          </cell>
          <cell r="D153" t="str">
            <v>DNER-ES-281/97</v>
          </cell>
          <cell r="E153">
            <v>4.03</v>
          </cell>
          <cell r="F153">
            <v>1.32</v>
          </cell>
          <cell r="G153">
            <v>5.3500000000000005</v>
          </cell>
          <cell r="H153" t="str">
            <v>Pavimentação</v>
          </cell>
        </row>
        <row r="154">
          <cell r="A154" t="str">
            <v>AQUISIÇÃO DE MATERIAL BETUMINOSO</v>
          </cell>
        </row>
        <row r="155">
          <cell r="A155" t="str">
            <v>09.600.01</v>
          </cell>
          <cell r="B155" t="str">
            <v>FORNECIMENTO DE RR-2C</v>
          </cell>
          <cell r="C155" t="str">
            <v>t</v>
          </cell>
          <cell r="E155">
            <v>592.9</v>
          </cell>
          <cell r="F155">
            <v>193.76</v>
          </cell>
          <cell r="G155">
            <v>786.66</v>
          </cell>
          <cell r="H155" t="str">
            <v>Betuminoso</v>
          </cell>
        </row>
        <row r="156">
          <cell r="A156" t="str">
            <v>09.600.02</v>
          </cell>
          <cell r="B156" t="str">
            <v>FORNECIMENTO DE CM-30</v>
          </cell>
          <cell r="C156" t="str">
            <v>t</v>
          </cell>
          <cell r="E156">
            <v>949.7</v>
          </cell>
          <cell r="F156">
            <v>310.36</v>
          </cell>
          <cell r="G156">
            <v>1260.06</v>
          </cell>
          <cell r="H156" t="str">
            <v>Betuminoso</v>
          </cell>
        </row>
        <row r="157">
          <cell r="A157" t="str">
            <v>09.600.03</v>
          </cell>
          <cell r="B157" t="str">
            <v>FORNECIMENTO DE CAP-20</v>
          </cell>
          <cell r="C157" t="str">
            <v>t</v>
          </cell>
          <cell r="E157">
            <v>688.1</v>
          </cell>
          <cell r="F157">
            <v>224.87</v>
          </cell>
          <cell r="G157">
            <v>912.97</v>
          </cell>
          <cell r="H157" t="str">
            <v>Betuminoso</v>
          </cell>
        </row>
        <row r="158">
          <cell r="A158" t="str">
            <v>09.600.07</v>
          </cell>
          <cell r="B158" t="str">
            <v>FORNECIMENTO DE RR-1C</v>
          </cell>
          <cell r="C158" t="str">
            <v>t</v>
          </cell>
          <cell r="E158">
            <v>527.4</v>
          </cell>
          <cell r="F158">
            <v>172.35</v>
          </cell>
          <cell r="G158">
            <v>699.75</v>
          </cell>
          <cell r="H158" t="str">
            <v>Betuminoso</v>
          </cell>
        </row>
        <row r="159">
          <cell r="A159" t="str">
            <v>TRANSPORTE DE MATERIAL BETUMINOSO</v>
          </cell>
        </row>
        <row r="160">
          <cell r="A160" t="str">
            <v>00.112.90</v>
          </cell>
          <cell r="B160" t="str">
            <v>TRANSPORTE COMERCIAL MATERIAL BETUMINOSO A QUENTE</v>
          </cell>
          <cell r="C160" t="str">
            <v>t</v>
          </cell>
          <cell r="E160">
            <v>123.23</v>
          </cell>
          <cell r="F160">
            <v>40.270000000000003</v>
          </cell>
          <cell r="G160">
            <v>163.5</v>
          </cell>
          <cell r="H160" t="str">
            <v>Betuminoso</v>
          </cell>
        </row>
        <row r="161">
          <cell r="A161" t="str">
            <v>00.112.91</v>
          </cell>
          <cell r="B161" t="str">
            <v>TRANSPORTE COMERCIAL MATERIAL BETUMINOSO A FRIO</v>
          </cell>
          <cell r="C161" t="str">
            <v>t</v>
          </cell>
          <cell r="E161">
            <v>111.07</v>
          </cell>
          <cell r="F161">
            <v>36.299999999999997</v>
          </cell>
          <cell r="G161">
            <v>147.37</v>
          </cell>
          <cell r="H161" t="str">
            <v>Betuminoso</v>
          </cell>
        </row>
        <row r="162">
          <cell r="A162" t="str">
            <v>OBRAS COMPLEMENTARES</v>
          </cell>
        </row>
        <row r="163">
          <cell r="A163" t="str">
            <v>01.513.01</v>
          </cell>
          <cell r="B163" t="str">
            <v>COMPACTAÇÃO DE MATERIAL EM BOTA-FORA</v>
          </cell>
          <cell r="C163" t="str">
            <v>m³</v>
          </cell>
          <cell r="D163" t="str">
            <v>DNER-ES-282/97</v>
          </cell>
          <cell r="E163">
            <v>0.63</v>
          </cell>
          <cell r="F163">
            <v>0.21</v>
          </cell>
          <cell r="G163">
            <v>0.84</v>
          </cell>
          <cell r="H163" t="str">
            <v>Obras Comp.</v>
          </cell>
        </row>
        <row r="164">
          <cell r="A164" t="str">
            <v>04.999.07</v>
          </cell>
          <cell r="B164" t="str">
            <v>DEMOLIÇÃO DE DISPOSITIVOS DE CONCRETO</v>
          </cell>
          <cell r="C164" t="str">
            <v>m³</v>
          </cell>
          <cell r="D164" t="str">
            <v>DNER-ES-296/97</v>
          </cell>
          <cell r="E164">
            <v>46.36</v>
          </cell>
          <cell r="F164">
            <v>15.15</v>
          </cell>
          <cell r="G164">
            <v>61.51</v>
          </cell>
          <cell r="H164" t="str">
            <v>Obras Comp.</v>
          </cell>
        </row>
        <row r="165">
          <cell r="A165" t="str">
            <v>06.010.01</v>
          </cell>
          <cell r="B165" t="str">
            <v>DEFENSA SEMI-MALEÁVEL SIMPLES</v>
          </cell>
          <cell r="C165" t="str">
            <v>m</v>
          </cell>
          <cell r="D165" t="str">
            <v>DNER-ES-144/85</v>
          </cell>
          <cell r="E165">
            <v>62.06</v>
          </cell>
          <cell r="F165">
            <v>20.28</v>
          </cell>
          <cell r="G165">
            <v>82.34</v>
          </cell>
          <cell r="H165" t="str">
            <v>Obras Comp.</v>
          </cell>
        </row>
        <row r="166">
          <cell r="A166" t="str">
            <v>06.400.01</v>
          </cell>
          <cell r="B166" t="str">
            <v>CERCAS DE ARAME FARPADO COM MOURÃO DE CONCRETO SEÇÃO QUADRADA</v>
          </cell>
          <cell r="C166" t="str">
            <v>m</v>
          </cell>
          <cell r="D166" t="str">
            <v>DNER-ES-338/97</v>
          </cell>
          <cell r="E166">
            <v>9.6300000000000008</v>
          </cell>
          <cell r="F166">
            <v>3.15</v>
          </cell>
          <cell r="G166">
            <v>12.780000000000001</v>
          </cell>
          <cell r="H166" t="str">
            <v>Obras Comp.</v>
          </cell>
        </row>
        <row r="167">
          <cell r="A167" t="str">
            <v>SINALIZAÇÃO</v>
          </cell>
        </row>
        <row r="168">
          <cell r="A168" t="str">
            <v>06.110.01</v>
          </cell>
          <cell r="B168" t="str">
            <v>PINTURA DE FAIXA C/TERMOPLÁSTICO - 3 ANOS (P/ASPERSÃO)</v>
          </cell>
          <cell r="C168" t="str">
            <v>m²</v>
          </cell>
          <cell r="D168" t="str">
            <v>DNER-ES-339/97</v>
          </cell>
          <cell r="E168">
            <v>17.150000000000002</v>
          </cell>
          <cell r="F168">
            <v>5.6</v>
          </cell>
          <cell r="G168">
            <v>22.75</v>
          </cell>
          <cell r="H168" t="str">
            <v>Sinalização</v>
          </cell>
        </row>
        <row r="169">
          <cell r="A169" t="str">
            <v>06.110.02</v>
          </cell>
          <cell r="B169" t="str">
            <v>PINTURA ZETAS E ZEBRADO TERMOPLÁSTICO - 3 ANOS (P/ASPERSÃO)</v>
          </cell>
          <cell r="C169" t="str">
            <v>m²</v>
          </cell>
          <cell r="D169" t="str">
            <v>DNER-ES-339/97</v>
          </cell>
          <cell r="E169">
            <v>20.909999999999997</v>
          </cell>
          <cell r="F169">
            <v>6.83</v>
          </cell>
          <cell r="G169">
            <v>27.739999999999995</v>
          </cell>
          <cell r="H169" t="str">
            <v>Sinalização</v>
          </cell>
        </row>
        <row r="170">
          <cell r="A170" t="str">
            <v>06.120.01</v>
          </cell>
          <cell r="B170" t="str">
            <v>FORNECIMENTO E COLOCAÇÃO DE TACHA REFLETIVA MONODIRECIONAL</v>
          </cell>
          <cell r="C170" t="str">
            <v>unid.</v>
          </cell>
          <cell r="D170" t="str">
            <v>DNER-ES-339/97</v>
          </cell>
          <cell r="E170">
            <v>5.07</v>
          </cell>
          <cell r="F170">
            <v>1.66</v>
          </cell>
          <cell r="G170">
            <v>6.73</v>
          </cell>
          <cell r="H170" t="str">
            <v>Sinalização</v>
          </cell>
        </row>
        <row r="171">
          <cell r="A171" t="str">
            <v>06.120.11</v>
          </cell>
          <cell r="B171" t="str">
            <v>FORNECIMENTO E COLOCAÇÃO DE TACHÃO REFLETIVO MONODIRECIONAL</v>
          </cell>
          <cell r="C171" t="str">
            <v>unid.</v>
          </cell>
          <cell r="D171" t="str">
            <v>DNER-ES-339/97</v>
          </cell>
          <cell r="E171">
            <v>13.870000000000001</v>
          </cell>
          <cell r="F171">
            <v>4.53</v>
          </cell>
          <cell r="G171">
            <v>18.400000000000002</v>
          </cell>
          <cell r="H171" t="str">
            <v>Sinalização</v>
          </cell>
        </row>
        <row r="172">
          <cell r="A172" t="str">
            <v>06.121.01</v>
          </cell>
          <cell r="B172" t="str">
            <v>FORNECIMENTO E COLOCAÇÃO DE TACHA REFLETIVA BIDIRECIONAL</v>
          </cell>
          <cell r="C172" t="str">
            <v>unid.</v>
          </cell>
          <cell r="D172" t="str">
            <v>DNER-ES-339/97</v>
          </cell>
          <cell r="E172">
            <v>6.01</v>
          </cell>
          <cell r="F172">
            <v>1.96</v>
          </cell>
          <cell r="G172">
            <v>7.97</v>
          </cell>
          <cell r="H172" t="str">
            <v>Sinalização</v>
          </cell>
        </row>
        <row r="173">
          <cell r="A173" t="str">
            <v>06.121.11</v>
          </cell>
          <cell r="B173" t="str">
            <v>FORNECIMENTO E COLOCAÇÃO DE TACHÃO REFLETIVO BIDIRECIONAL</v>
          </cell>
          <cell r="C173" t="str">
            <v>unid.</v>
          </cell>
          <cell r="D173" t="str">
            <v>DNER-ES-339/97</v>
          </cell>
          <cell r="E173">
            <v>14.57</v>
          </cell>
          <cell r="F173">
            <v>4.76</v>
          </cell>
          <cell r="G173">
            <v>19.329999999999998</v>
          </cell>
          <cell r="H173" t="str">
            <v>Sinalização</v>
          </cell>
        </row>
        <row r="174">
          <cell r="A174" t="str">
            <v>06.200.01</v>
          </cell>
          <cell r="B174" t="str">
            <v>PLACA DE SINALIZACAO SEMI-REFLETIVA</v>
          </cell>
          <cell r="C174" t="str">
            <v>m²</v>
          </cell>
          <cell r="D174" t="str">
            <v>DNER-ES-340/97</v>
          </cell>
          <cell r="E174">
            <v>129.26</v>
          </cell>
          <cell r="F174">
            <v>42.24</v>
          </cell>
          <cell r="G174">
            <v>171.5</v>
          </cell>
          <cell r="H174" t="str">
            <v>Sinalização</v>
          </cell>
        </row>
        <row r="175">
          <cell r="A175" t="str">
            <v>06.210.01</v>
          </cell>
          <cell r="B175" t="str">
            <v>PÓRTICO METÁLICO</v>
          </cell>
          <cell r="C175" t="str">
            <v>unid.</v>
          </cell>
          <cell r="D175" t="str">
            <v>DNER-ES-340/97</v>
          </cell>
          <cell r="E175">
            <v>13915.080000000002</v>
          </cell>
          <cell r="F175">
            <v>4547.45</v>
          </cell>
          <cell r="G175">
            <v>18462.530000000002</v>
          </cell>
          <cell r="H175" t="str">
            <v>Sinalização</v>
          </cell>
        </row>
        <row r="176">
          <cell r="A176" t="str">
            <v>06.230.01</v>
          </cell>
          <cell r="B176" t="str">
            <v>FORNECIMENTO E COLOCAÇÃO DE BALIZADOR DE CONCRETO</v>
          </cell>
          <cell r="C176" t="str">
            <v>unid.</v>
          </cell>
          <cell r="D176" t="str">
            <v>DNER-ES-340/97</v>
          </cell>
          <cell r="E176">
            <v>10.039999999999999</v>
          </cell>
          <cell r="F176">
            <v>3.28</v>
          </cell>
          <cell r="G176">
            <v>13.319999999999999</v>
          </cell>
          <cell r="H176" t="str">
            <v>Sinalização</v>
          </cell>
        </row>
        <row r="177">
          <cell r="A177" t="str">
            <v>MEIO AMBIENTE</v>
          </cell>
        </row>
        <row r="178">
          <cell r="A178" t="str">
            <v>05.100.00</v>
          </cell>
          <cell r="B178" t="str">
            <v>ENLEIVAMENTO</v>
          </cell>
          <cell r="C178" t="str">
            <v>m²</v>
          </cell>
          <cell r="D178" t="str">
            <v>DNER-ES-341/97</v>
          </cell>
          <cell r="E178">
            <v>2.57</v>
          </cell>
          <cell r="F178">
            <v>0.84</v>
          </cell>
          <cell r="G178">
            <v>3.4099999999999997</v>
          </cell>
          <cell r="H178" t="str">
            <v>Meio Ambiente</v>
          </cell>
        </row>
        <row r="179">
          <cell r="A179" t="str">
            <v>05.101.01</v>
          </cell>
          <cell r="B179" t="str">
            <v>REVESTIMENTO VEGETAL COM MUDAS</v>
          </cell>
          <cell r="C179" t="str">
            <v>m²</v>
          </cell>
          <cell r="D179" t="str">
            <v>DNER-ES-341/97</v>
          </cell>
          <cell r="E179">
            <v>2.15</v>
          </cell>
          <cell r="F179">
            <v>0.7</v>
          </cell>
          <cell r="G179">
            <v>2.8499999999999996</v>
          </cell>
          <cell r="H179" t="str">
            <v>Meio Ambiente</v>
          </cell>
        </row>
        <row r="180">
          <cell r="A180" t="str">
            <v>05.102.00</v>
          </cell>
          <cell r="B180" t="str">
            <v>HIDROSSEMEADURA</v>
          </cell>
          <cell r="C180" t="str">
            <v>m²</v>
          </cell>
          <cell r="D180" t="str">
            <v>DNER-ES-341/97</v>
          </cell>
          <cell r="E180">
            <v>0.73</v>
          </cell>
          <cell r="F180">
            <v>0.24</v>
          </cell>
          <cell r="G180">
            <v>0.97</v>
          </cell>
          <cell r="H180" t="str">
            <v>Meio Ambiente</v>
          </cell>
        </row>
        <row r="181">
          <cell r="A181" t="str">
            <v>05.999.01</v>
          </cell>
          <cell r="B181" t="str">
            <v>PLANTIO DE ÁRVORES E ARBUSTOS</v>
          </cell>
          <cell r="C181" t="str">
            <v>unid.</v>
          </cell>
          <cell r="D181" t="str">
            <v>EC-MA-01</v>
          </cell>
          <cell r="E181">
            <v>4.4800000000000004</v>
          </cell>
          <cell r="F181">
            <v>1.46</v>
          </cell>
          <cell r="G181">
            <v>5.94</v>
          </cell>
          <cell r="H181" t="str">
            <v>Meio Ambiente</v>
          </cell>
        </row>
        <row r="182">
          <cell r="A182" t="str">
            <v>OBRAS DE ARTE ESPECIAIS</v>
          </cell>
        </row>
        <row r="183">
          <cell r="A183" t="str">
            <v>01.580.02</v>
          </cell>
          <cell r="B183" t="str">
            <v>FORNECIMENTO, PREPARO E POSICIONAMENTO DE AÇO CA-50</v>
          </cell>
          <cell r="C183" t="str">
            <v>kg</v>
          </cell>
          <cell r="D183" t="str">
            <v>DNER-ES 331/97</v>
          </cell>
          <cell r="E183">
            <v>2.8699999999999997</v>
          </cell>
          <cell r="F183">
            <v>0.94</v>
          </cell>
          <cell r="G183">
            <v>3.8099999999999996</v>
          </cell>
          <cell r="H183" t="str">
            <v>OAE</v>
          </cell>
        </row>
        <row r="184">
          <cell r="A184" t="str">
            <v>01.580.03</v>
          </cell>
          <cell r="B184" t="str">
            <v>FORNECIMENTO, PREPARO E POSICIONAMENTO DE AÇO CA-25</v>
          </cell>
          <cell r="C184" t="str">
            <v>kg</v>
          </cell>
          <cell r="D184" t="str">
            <v>DNER-ES 331/97</v>
          </cell>
          <cell r="E184">
            <v>3.01</v>
          </cell>
          <cell r="F184">
            <v>0.98</v>
          </cell>
          <cell r="G184">
            <v>3.9899999999999998</v>
          </cell>
          <cell r="H184" t="str">
            <v>OAE</v>
          </cell>
        </row>
        <row r="185">
          <cell r="A185" t="str">
            <v>03.010.01</v>
          </cell>
          <cell r="B185" t="str">
            <v>ESCAVAÇÃO EM CAVAS DE FUNDAÇÃO S/ESGOTAMENTO</v>
          </cell>
          <cell r="C185" t="str">
            <v>m³</v>
          </cell>
          <cell r="D185" t="str">
            <v>DNER-ES 334/97</v>
          </cell>
          <cell r="E185">
            <v>19.82</v>
          </cell>
          <cell r="F185">
            <v>6.48</v>
          </cell>
          <cell r="G185">
            <v>26.3</v>
          </cell>
          <cell r="H185" t="str">
            <v>OAE</v>
          </cell>
        </row>
        <row r="186">
          <cell r="A186" t="str">
            <v>03.000.02</v>
          </cell>
          <cell r="B186" t="str">
            <v>ESCAVAÇÃO MANUAL DE CAVAS EM MATERIAL 1ª CATEGORIA</v>
          </cell>
          <cell r="C186" t="str">
            <v>m³</v>
          </cell>
          <cell r="D186" t="str">
            <v>DNER-ES 281/97</v>
          </cell>
          <cell r="E186">
            <v>17.48</v>
          </cell>
          <cell r="F186">
            <v>5.71</v>
          </cell>
          <cell r="G186">
            <v>23.19</v>
          </cell>
          <cell r="H186" t="str">
            <v>OAE</v>
          </cell>
        </row>
        <row r="187">
          <cell r="A187" t="str">
            <v>03.119.01</v>
          </cell>
          <cell r="B187" t="str">
            <v>ESCORAMENTO DE MADEIRA PARA OAE</v>
          </cell>
          <cell r="C187" t="str">
            <v>m³</v>
          </cell>
          <cell r="D187" t="str">
            <v>DNER-ES 286/97</v>
          </cell>
          <cell r="E187">
            <v>16.829999999999998</v>
          </cell>
          <cell r="F187">
            <v>5.5</v>
          </cell>
          <cell r="G187">
            <v>22.33</v>
          </cell>
          <cell r="H187" t="str">
            <v>OAE</v>
          </cell>
        </row>
        <row r="188">
          <cell r="A188" t="str">
            <v>03.300.01</v>
          </cell>
          <cell r="B188" t="str">
            <v>CONFECÇÃO E LANÇAMENTO DE CONCRETO MAGRO EM BETONEIRA</v>
          </cell>
          <cell r="C188" t="str">
            <v>m³</v>
          </cell>
          <cell r="D188" t="str">
            <v>DNER-ES 330/97</v>
          </cell>
          <cell r="E188">
            <v>157.06</v>
          </cell>
          <cell r="F188">
            <v>51.33</v>
          </cell>
          <cell r="G188">
            <v>208.39</v>
          </cell>
          <cell r="H188" t="str">
            <v>OAE</v>
          </cell>
        </row>
        <row r="189">
          <cell r="A189" t="str">
            <v>03.323.00</v>
          </cell>
          <cell r="B189" t="str">
            <v>CONCRETO ESTRUTURAL FCK=12MPA</v>
          </cell>
          <cell r="C189" t="str">
            <v>m³</v>
          </cell>
          <cell r="D189" t="str">
            <v>DNER-ES 330/97</v>
          </cell>
          <cell r="E189">
            <v>192.2</v>
          </cell>
          <cell r="F189">
            <v>62.81</v>
          </cell>
          <cell r="G189">
            <v>255.01</v>
          </cell>
          <cell r="H189" t="str">
            <v>OAE</v>
          </cell>
        </row>
        <row r="190">
          <cell r="A190" t="str">
            <v>03.324.00</v>
          </cell>
          <cell r="B190" t="str">
            <v>CONCRETO ESTRUTURAL FCK=15MPA</v>
          </cell>
          <cell r="C190" t="str">
            <v>m³</v>
          </cell>
          <cell r="D190" t="str">
            <v>DNER-ES 330/97</v>
          </cell>
          <cell r="E190">
            <v>200.12</v>
          </cell>
          <cell r="F190">
            <v>65.400000000000006</v>
          </cell>
          <cell r="G190">
            <v>265.52</v>
          </cell>
          <cell r="H190" t="str">
            <v>OAE</v>
          </cell>
        </row>
        <row r="191">
          <cell r="A191" t="str">
            <v>03.325.00</v>
          </cell>
          <cell r="B191" t="str">
            <v>CONCRETO ESTRUTURAL FCK=18MPA</v>
          </cell>
          <cell r="C191" t="str">
            <v>m³</v>
          </cell>
          <cell r="D191" t="str">
            <v>DNER-ES 330/97</v>
          </cell>
          <cell r="E191">
            <v>207.88</v>
          </cell>
          <cell r="F191">
            <v>67.94</v>
          </cell>
          <cell r="G191">
            <v>275.82</v>
          </cell>
          <cell r="H191" t="str">
            <v>OAE</v>
          </cell>
        </row>
        <row r="192">
          <cell r="A192" t="str">
            <v>03.326.00</v>
          </cell>
          <cell r="B192" t="str">
            <v>CONCRETO ESTRUTURAL FCK=20MPA</v>
          </cell>
          <cell r="C192" t="str">
            <v>m³</v>
          </cell>
          <cell r="D192" t="str">
            <v>DNER-ES 330/97</v>
          </cell>
          <cell r="E192">
            <v>214.3</v>
          </cell>
          <cell r="F192">
            <v>70.03</v>
          </cell>
          <cell r="G192">
            <v>284.33000000000004</v>
          </cell>
          <cell r="H192" t="str">
            <v>OAE</v>
          </cell>
        </row>
        <row r="193">
          <cell r="A193" t="str">
            <v>03.326.01</v>
          </cell>
          <cell r="B193" t="str">
            <v>CONCRETO ESTRUTURAL FCK=20MPA ADITIVADO, USINADO</v>
          </cell>
          <cell r="C193" t="str">
            <v>m³</v>
          </cell>
          <cell r="D193" t="str">
            <v>DNER-ES 330/97</v>
          </cell>
          <cell r="E193">
            <v>213.94</v>
          </cell>
          <cell r="F193">
            <v>69.92</v>
          </cell>
          <cell r="G193">
            <v>283.86</v>
          </cell>
          <cell r="H193" t="str">
            <v>OAE</v>
          </cell>
        </row>
        <row r="194">
          <cell r="A194" t="str">
            <v>03.329.00</v>
          </cell>
          <cell r="B194" t="str">
            <v>PAVIMENTAÇÃO EM CONCRETO DE CIMENTO (CONFEC. E LANÇAMENTO)</v>
          </cell>
          <cell r="C194" t="str">
            <v>m³</v>
          </cell>
          <cell r="E194">
            <v>188.71999999999997</v>
          </cell>
          <cell r="F194">
            <v>61.67</v>
          </cell>
          <cell r="G194">
            <v>250.39</v>
          </cell>
          <cell r="H194" t="str">
            <v>OAE</v>
          </cell>
        </row>
        <row r="195">
          <cell r="A195" t="str">
            <v>03.329.01</v>
          </cell>
          <cell r="B195" t="str">
            <v>CONCRETO ESTRUTURAL FCK=25MPA</v>
          </cell>
          <cell r="C195" t="str">
            <v>m³</v>
          </cell>
          <cell r="D195" t="str">
            <v>DNER-ES 330/97</v>
          </cell>
          <cell r="E195">
            <v>229.38</v>
          </cell>
          <cell r="F195">
            <v>74.959999999999994</v>
          </cell>
          <cell r="G195">
            <v>304.33999999999997</v>
          </cell>
          <cell r="H195" t="str">
            <v>OAE</v>
          </cell>
        </row>
        <row r="196">
          <cell r="A196" t="str">
            <v>03.329.04</v>
          </cell>
          <cell r="B196" t="str">
            <v>CONCRETO ESTRUTURAL FCK=35MPA</v>
          </cell>
          <cell r="C196" t="str">
            <v>m³</v>
          </cell>
          <cell r="D196" t="str">
            <v>DNER-ES 330/97</v>
          </cell>
          <cell r="E196">
            <v>244.79999999999998</v>
          </cell>
          <cell r="F196">
            <v>80</v>
          </cell>
          <cell r="G196">
            <v>324.79999999999995</v>
          </cell>
          <cell r="H196" t="str">
            <v>OAE</v>
          </cell>
        </row>
        <row r="197">
          <cell r="A197" t="str">
            <v>03.370.00</v>
          </cell>
          <cell r="B197" t="str">
            <v>FORMAS COMUNS DE MADEIRA</v>
          </cell>
          <cell r="C197" t="str">
            <v>m²</v>
          </cell>
          <cell r="D197" t="str">
            <v>DNER-ES 333/97</v>
          </cell>
          <cell r="E197">
            <v>21.799999999999997</v>
          </cell>
          <cell r="F197">
            <v>7.12</v>
          </cell>
          <cell r="G197">
            <v>28.919999999999998</v>
          </cell>
          <cell r="H197" t="str">
            <v>OAE</v>
          </cell>
        </row>
        <row r="198">
          <cell r="A198" t="str">
            <v>03.371.01</v>
          </cell>
          <cell r="B198" t="str">
            <v>FORMA DE PLACA COMPENSADA RESINADA</v>
          </cell>
          <cell r="C198" t="str">
            <v>m²</v>
          </cell>
          <cell r="D198" t="str">
            <v>DNER-ES 333/97</v>
          </cell>
          <cell r="E198">
            <v>16.11</v>
          </cell>
          <cell r="F198">
            <v>5.26</v>
          </cell>
          <cell r="G198">
            <v>21.369999999999997</v>
          </cell>
          <cell r="H198" t="str">
            <v>OAE</v>
          </cell>
        </row>
        <row r="199">
          <cell r="A199" t="str">
            <v>03.372.01</v>
          </cell>
          <cell r="B199" t="str">
            <v>FORMA P/TUBULÃO</v>
          </cell>
          <cell r="C199" t="str">
            <v>m²</v>
          </cell>
          <cell r="D199" t="str">
            <v>DNER-ES 333/97</v>
          </cell>
          <cell r="E199">
            <v>9.74</v>
          </cell>
          <cell r="F199">
            <v>3.18</v>
          </cell>
          <cell r="G199">
            <v>12.92</v>
          </cell>
          <cell r="H199" t="str">
            <v>OAE</v>
          </cell>
        </row>
        <row r="200">
          <cell r="A200" t="str">
            <v>03.410.21</v>
          </cell>
          <cell r="B200" t="str">
            <v>TUBULÃO A CÉU ABERTO DIAMETRO EXTERNO = 1,40M</v>
          </cell>
          <cell r="C200" t="str">
            <v>m</v>
          </cell>
          <cell r="D200" t="str">
            <v>DNER-ES 334/97</v>
          </cell>
          <cell r="E200">
            <v>859.8</v>
          </cell>
          <cell r="F200">
            <v>280.98</v>
          </cell>
          <cell r="G200">
            <v>1140.78</v>
          </cell>
          <cell r="H200" t="str">
            <v>OAE</v>
          </cell>
        </row>
        <row r="201">
          <cell r="A201" t="str">
            <v>03.411.21</v>
          </cell>
          <cell r="B201" t="str">
            <v>TUBULÃO A.C. Ø=1,40 M PROF.ATÉ 12 M DO LENÇOL FREÁTICO</v>
          </cell>
          <cell r="C201" t="str">
            <v>m</v>
          </cell>
          <cell r="D201" t="str">
            <v>DNER-ES 334/97</v>
          </cell>
          <cell r="E201">
            <v>1696.13</v>
          </cell>
          <cell r="F201">
            <v>554.29999999999995</v>
          </cell>
          <cell r="G201">
            <v>2250.4300000000003</v>
          </cell>
          <cell r="H201" t="str">
            <v>OAE</v>
          </cell>
        </row>
        <row r="202">
          <cell r="A202" t="str">
            <v>03.412.01</v>
          </cell>
          <cell r="B202" t="str">
            <v>ESCAVAÇÃO P/ALARGAMENTO DA BASE TUBULÃO AR COMPRIMIDO</v>
          </cell>
          <cell r="C202" t="str">
            <v>m³</v>
          </cell>
          <cell r="D202" t="str">
            <v>DNER-ES 334/97</v>
          </cell>
          <cell r="E202">
            <v>650.17999999999995</v>
          </cell>
          <cell r="F202">
            <v>212.48</v>
          </cell>
          <cell r="G202">
            <v>862.66</v>
          </cell>
          <cell r="H202" t="str">
            <v>OAE</v>
          </cell>
        </row>
        <row r="203">
          <cell r="A203" t="str">
            <v>03.412.11</v>
          </cell>
          <cell r="B203" t="str">
            <v>FORNECIMENTO, LANÇAMENTO E CONCRETAGEM BASE TUBULÃO DE AR COMPRIMIDO PROF. ATÉ 12M LENÇOL FREÁTICO</v>
          </cell>
          <cell r="C203" t="str">
            <v>m³</v>
          </cell>
          <cell r="D203" t="str">
            <v>DNER-ES 334/97</v>
          </cell>
          <cell r="E203">
            <v>208.77</v>
          </cell>
          <cell r="F203">
            <v>68.23</v>
          </cell>
          <cell r="G203">
            <v>277</v>
          </cell>
          <cell r="H203" t="str">
            <v>OAE</v>
          </cell>
        </row>
        <row r="204">
          <cell r="A204" t="str">
            <v>03.510.00</v>
          </cell>
          <cell r="B204" t="str">
            <v>APARELHO DE APOIO EM NEOPRENE FRETADO</v>
          </cell>
          <cell r="C204" t="str">
            <v>kg</v>
          </cell>
          <cell r="D204" t="str">
            <v>ES-OA-36/96</v>
          </cell>
          <cell r="E204">
            <v>27.86</v>
          </cell>
          <cell r="F204">
            <v>9.1</v>
          </cell>
          <cell r="G204">
            <v>36.96</v>
          </cell>
          <cell r="H204" t="str">
            <v>OAE</v>
          </cell>
        </row>
        <row r="205">
          <cell r="A205" t="str">
            <v>03.700.01</v>
          </cell>
          <cell r="B205" t="str">
            <v>FABRICAÇÃO DE GUARDA CORPO TIPO GM - MOLDADO IN LOCO</v>
          </cell>
          <cell r="C205" t="str">
            <v>m</v>
          </cell>
          <cell r="E205">
            <v>123.51</v>
          </cell>
          <cell r="F205">
            <v>40.36</v>
          </cell>
          <cell r="G205">
            <v>163.87</v>
          </cell>
          <cell r="H205" t="str">
            <v>OAE</v>
          </cell>
        </row>
        <row r="206">
          <cell r="A206" t="str">
            <v>03.920.01</v>
          </cell>
          <cell r="B206" t="str">
            <v>ABERTURA E CONCRETAGEM BASE TUBULÃO A CÉU ABERTO</v>
          </cell>
          <cell r="C206" t="str">
            <v>m³</v>
          </cell>
          <cell r="E206">
            <v>417.25</v>
          </cell>
          <cell r="F206">
            <v>136.36000000000001</v>
          </cell>
          <cell r="G206">
            <v>553.61</v>
          </cell>
          <cell r="H206" t="str">
            <v>OAE</v>
          </cell>
        </row>
        <row r="207">
          <cell r="A207" t="str">
            <v>03.951.01</v>
          </cell>
          <cell r="B207" t="str">
            <v>PINTURA COM NATA DE CIMENTO</v>
          </cell>
          <cell r="C207" t="str">
            <v>m²</v>
          </cell>
          <cell r="E207">
            <v>2.65</v>
          </cell>
          <cell r="F207">
            <v>0.87</v>
          </cell>
          <cell r="G207">
            <v>3.52</v>
          </cell>
          <cell r="H207" t="str">
            <v>OAE</v>
          </cell>
        </row>
        <row r="208">
          <cell r="A208" t="str">
            <v>03.990.02</v>
          </cell>
          <cell r="B208" t="str">
            <v>CONFECÇÃO E COLOCAÇÃO DE CABOS 06 CORDOALHAS D=12,7MM</v>
          </cell>
          <cell r="C208" t="str">
            <v>kg</v>
          </cell>
          <cell r="E208">
            <v>7.05</v>
          </cell>
          <cell r="F208">
            <v>2.2999999999999998</v>
          </cell>
          <cell r="G208">
            <v>9.35</v>
          </cell>
          <cell r="H208" t="str">
            <v>OAE</v>
          </cell>
        </row>
        <row r="209">
          <cell r="A209" t="str">
            <v>03.990.04</v>
          </cell>
          <cell r="B209" t="str">
            <v>CONFECÇÃO E COLOCAÇÃO DE CABOS 12 CORDOALHAS D=12,7MM</v>
          </cell>
          <cell r="C209" t="str">
            <v>kg</v>
          </cell>
          <cell r="E209">
            <v>5.7799999999999994</v>
          </cell>
          <cell r="F209">
            <v>1.89</v>
          </cell>
          <cell r="G209">
            <v>7.669999999999999</v>
          </cell>
          <cell r="H209" t="str">
            <v>OAE</v>
          </cell>
        </row>
        <row r="210">
          <cell r="A210" t="str">
            <v>03.991.02</v>
          </cell>
          <cell r="B210" t="str">
            <v>DRENO DE PVC Ø=100 mm</v>
          </cell>
          <cell r="C210" t="str">
            <v>unid.</v>
          </cell>
          <cell r="D210" t="str">
            <v>ES-OA-36/96</v>
          </cell>
          <cell r="E210">
            <v>5.0199999999999996</v>
          </cell>
          <cell r="F210">
            <v>1.64</v>
          </cell>
          <cell r="G210">
            <v>6.6599999999999993</v>
          </cell>
          <cell r="H210" t="str">
            <v>OAE</v>
          </cell>
        </row>
        <row r="211">
          <cell r="A211" t="str">
            <v>03.999.02</v>
          </cell>
          <cell r="B211" t="str">
            <v>PROTENÇÃO E INJEÇÃO DE CABO 06 CORDOALHAS D=12,7MM</v>
          </cell>
          <cell r="C211" t="str">
            <v>unid.</v>
          </cell>
          <cell r="D211" t="str">
            <v>DNER-ES-332/75/76</v>
          </cell>
          <cell r="E211">
            <v>361.11999999999995</v>
          </cell>
          <cell r="F211">
            <v>118.01</v>
          </cell>
          <cell r="G211">
            <v>479.12999999999994</v>
          </cell>
          <cell r="H211" t="str">
            <v>OAE</v>
          </cell>
        </row>
        <row r="212">
          <cell r="A212" t="str">
            <v>03.999.04</v>
          </cell>
          <cell r="B212" t="str">
            <v>PROTENÇÃO E INJEÇÃO DE CABO 12 CORDOALHAS D=12,7MM</v>
          </cell>
          <cell r="C212" t="str">
            <v>unid.</v>
          </cell>
          <cell r="D212" t="str">
            <v>DNER-ES-332/75/76</v>
          </cell>
          <cell r="E212">
            <v>666.84</v>
          </cell>
          <cell r="F212">
            <v>217.92</v>
          </cell>
          <cell r="G212">
            <v>884.76</v>
          </cell>
          <cell r="H212" t="str">
            <v>OAE</v>
          </cell>
        </row>
        <row r="213">
          <cell r="A213" t="str">
            <v>04.020.00</v>
          </cell>
          <cell r="B213" t="str">
            <v>ESCAVAÇÃO EM VALA MATERIAL DE 3a CATEGORIA</v>
          </cell>
          <cell r="C213" t="str">
            <v>m³</v>
          </cell>
          <cell r="D213" t="str">
            <v>DNER-ES 280/97</v>
          </cell>
          <cell r="E213">
            <v>27.6</v>
          </cell>
          <cell r="F213">
            <v>9.02</v>
          </cell>
          <cell r="G213">
            <v>36.620000000000005</v>
          </cell>
          <cell r="H213" t="str">
            <v>OAE</v>
          </cell>
        </row>
        <row r="214">
          <cell r="A214" t="str">
            <v>05.303.01</v>
          </cell>
          <cell r="B214" t="str">
            <v>TERRA ARMADA - ECE - GREIDE 0,0&lt;H&lt;6,0M TIPO RETA E CURVA ÂNGULO 15°</v>
          </cell>
          <cell r="C214" t="str">
            <v>m²</v>
          </cell>
          <cell r="E214">
            <v>185.45</v>
          </cell>
          <cell r="F214">
            <v>60.61</v>
          </cell>
          <cell r="G214">
            <v>246.06</v>
          </cell>
          <cell r="H214" t="str">
            <v>OAE</v>
          </cell>
        </row>
        <row r="215">
          <cell r="A215" t="str">
            <v>05.303.02</v>
          </cell>
          <cell r="B215" t="str">
            <v>TERRA ARMADA - ECE - GREIDE 6,0&lt;H&lt;9,0M TIPO RETA E CURVA ÂNGULO 15°</v>
          </cell>
          <cell r="C215" t="str">
            <v>m²</v>
          </cell>
          <cell r="E215">
            <v>208.06</v>
          </cell>
          <cell r="F215">
            <v>67.989999999999995</v>
          </cell>
          <cell r="G215">
            <v>276.05</v>
          </cell>
          <cell r="H215" t="str">
            <v>OAE</v>
          </cell>
        </row>
        <row r="216">
          <cell r="A216" t="str">
            <v>05.303.07</v>
          </cell>
          <cell r="B216" t="str">
            <v>TERRA ARMADA - ECE - ENC. PORTANTE 0,0&lt;H&lt;6,0M TIPO RETA</v>
          </cell>
          <cell r="C216" t="str">
            <v>m²</v>
          </cell>
          <cell r="E216">
            <v>300</v>
          </cell>
          <cell r="F216">
            <v>98.04</v>
          </cell>
          <cell r="G216">
            <v>398.04</v>
          </cell>
          <cell r="H216" t="str">
            <v>OAE</v>
          </cell>
        </row>
        <row r="217">
          <cell r="A217" t="str">
            <v>05.303.08</v>
          </cell>
          <cell r="B217" t="str">
            <v>TERRA ARMADA - ECE - ENC. PORTANTE 6,0&lt;H&lt;9,0M TIPO RETA</v>
          </cell>
          <cell r="C217" t="str">
            <v>m²</v>
          </cell>
          <cell r="E217">
            <v>339.78</v>
          </cell>
          <cell r="F217">
            <v>111.04</v>
          </cell>
          <cell r="G217">
            <v>450.82</v>
          </cell>
          <cell r="H217" t="str">
            <v>OAE</v>
          </cell>
        </row>
        <row r="218">
          <cell r="A218" t="str">
            <v>05.303.09</v>
          </cell>
          <cell r="B218" t="str">
            <v>ESCAMAS DE CONCRETO ARMADO PARA TERRA ARMADA</v>
          </cell>
          <cell r="C218" t="str">
            <v>m³</v>
          </cell>
          <cell r="D218" t="str">
            <v>DNER-ES 330/97</v>
          </cell>
          <cell r="E218">
            <v>368.33000000000004</v>
          </cell>
          <cell r="F218">
            <v>120.37</v>
          </cell>
          <cell r="G218">
            <v>488.70000000000005</v>
          </cell>
          <cell r="H218" t="str">
            <v>OAE</v>
          </cell>
        </row>
        <row r="219">
          <cell r="A219" t="str">
            <v>05.303.10</v>
          </cell>
          <cell r="B219" t="str">
            <v>CONCRETAGEM DE SOLEIRA E ARREMATES DE MACIÇO TERRA ARMADA</v>
          </cell>
          <cell r="C219" t="str">
            <v>m³</v>
          </cell>
          <cell r="D219" t="str">
            <v>DNER-ES 330/97</v>
          </cell>
          <cell r="E219">
            <v>200.25</v>
          </cell>
          <cell r="F219">
            <v>65.44</v>
          </cell>
          <cell r="G219">
            <v>265.69</v>
          </cell>
          <cell r="H219" t="str">
            <v>OAE</v>
          </cell>
        </row>
        <row r="220">
          <cell r="A220" t="str">
            <v>05.303.11</v>
          </cell>
          <cell r="B220" t="str">
            <v>MONTAGEM DE MACIÇO TERRA ARMADA</v>
          </cell>
          <cell r="C220" t="str">
            <v>m²</v>
          </cell>
          <cell r="D220" t="str">
            <v>DNER-ES 282/97</v>
          </cell>
          <cell r="E220">
            <v>38.22</v>
          </cell>
          <cell r="F220">
            <v>12.49</v>
          </cell>
          <cell r="G220">
            <v>50.71</v>
          </cell>
          <cell r="H220" t="str">
            <v>OAE</v>
          </cell>
        </row>
        <row r="221">
          <cell r="A221" t="str">
            <v>06.030.11</v>
          </cell>
          <cell r="B221" t="str">
            <v>BARREIRA DE SEGURANÇA TIPO NEW JERSEY</v>
          </cell>
          <cell r="C221" t="str">
            <v>m</v>
          </cell>
          <cell r="D221" t="str">
            <v>DNER-ES 340/97</v>
          </cell>
          <cell r="E221">
            <v>149.81</v>
          </cell>
          <cell r="F221">
            <v>48.96</v>
          </cell>
          <cell r="G221">
            <v>198.77</v>
          </cell>
          <cell r="H221" t="str">
            <v>OAE</v>
          </cell>
        </row>
        <row r="222">
          <cell r="A222" t="str">
            <v>OUTROS CÓDIGOS</v>
          </cell>
        </row>
        <row r="223">
          <cell r="A223" t="str">
            <v>10.000.05</v>
          </cell>
          <cell r="B223" t="str">
            <v>PAVIMENTAÇÃO EM CBUQ</v>
          </cell>
          <cell r="C223" t="str">
            <v>m³</v>
          </cell>
          <cell r="D223" t="str">
            <v>EC-02</v>
          </cell>
          <cell r="E223">
            <v>57.38</v>
          </cell>
          <cell r="F223">
            <v>18.75</v>
          </cell>
          <cell r="G223">
            <v>76.13</v>
          </cell>
          <cell r="H223" t="str">
            <v>OAE</v>
          </cell>
        </row>
        <row r="224">
          <cell r="A224" t="str">
            <v>10.000.03</v>
          </cell>
          <cell r="B224" t="str">
            <v>CIMBRAMENTO</v>
          </cell>
          <cell r="C224" t="str">
            <v>m³</v>
          </cell>
          <cell r="D224" t="str">
            <v>DNER-ES 286/97</v>
          </cell>
          <cell r="E224">
            <v>41.149999999999991</v>
          </cell>
          <cell r="F224">
            <v>13.45</v>
          </cell>
          <cell r="G224">
            <v>54.599999999999994</v>
          </cell>
          <cell r="H224" t="str">
            <v>OAE</v>
          </cell>
        </row>
        <row r="225">
          <cell r="A225" t="str">
            <v>10.000.46</v>
          </cell>
          <cell r="B225" t="str">
            <v>CARGA, TRANSPORTE, IÇAMENTO E LANÇAMENTO DE LAJE PRÉ-MOLDADA ATÉ 3,0T</v>
          </cell>
          <cell r="C225" t="str">
            <v>unid.</v>
          </cell>
          <cell r="E225">
            <v>21.16</v>
          </cell>
          <cell r="F225">
            <v>6.92</v>
          </cell>
          <cell r="G225">
            <v>28.08</v>
          </cell>
          <cell r="H225" t="str">
            <v>OAE</v>
          </cell>
        </row>
        <row r="226">
          <cell r="A226" t="str">
            <v>10.000.47</v>
          </cell>
          <cell r="B226" t="str">
            <v>CARGA, TRANSPORTE, IÇAMENTO E LANÇAMENTO DE LAJE PRÉ-MOLDADA ATÉ 55,0T</v>
          </cell>
          <cell r="C226" t="str">
            <v>unid.</v>
          </cell>
          <cell r="E226">
            <v>407.22</v>
          </cell>
          <cell r="F226">
            <v>133.08000000000001</v>
          </cell>
          <cell r="G226">
            <v>540.30000000000007</v>
          </cell>
          <cell r="H226" t="str">
            <v>OAE</v>
          </cell>
        </row>
        <row r="227">
          <cell r="A227" t="str">
            <v>10.400.11</v>
          </cell>
          <cell r="B227" t="str">
            <v>COLCHÃO DRENANTE C/PEDRA-DE-MÃO P/CORTE EM ROCHA</v>
          </cell>
          <cell r="C227" t="str">
            <v>m³</v>
          </cell>
          <cell r="D227" t="str">
            <v>EC-03</v>
          </cell>
          <cell r="E227">
            <v>68.550000000000011</v>
          </cell>
          <cell r="F227">
            <v>22.4</v>
          </cell>
          <cell r="G227">
            <v>90.950000000000017</v>
          </cell>
          <cell r="H227" t="str">
            <v>Drenagem</v>
          </cell>
        </row>
        <row r="228">
          <cell r="A228" t="str">
            <v>10.200.02</v>
          </cell>
          <cell r="B228" t="str">
            <v>BASE DE SOLO CIMENTO C/MISTURA NA PISTA C/RECICLADORA</v>
          </cell>
          <cell r="C228" t="str">
            <v>m³</v>
          </cell>
          <cell r="D228" t="str">
            <v>DNER-ES-305/97</v>
          </cell>
          <cell r="E228">
            <v>74.239999999999995</v>
          </cell>
          <cell r="F228">
            <v>24.26</v>
          </cell>
          <cell r="G228">
            <v>98.5</v>
          </cell>
          <cell r="H228" t="str">
            <v>Pavimentação</v>
          </cell>
        </row>
        <row r="229">
          <cell r="A229" t="str">
            <v>10.200.03</v>
          </cell>
          <cell r="B229" t="str">
            <v>SUB-BASE DE SOLO MELHORADO C/CIMENTO MISTURA NA PISTA C/RECICLADORA</v>
          </cell>
          <cell r="C229" t="str">
            <v>m³</v>
          </cell>
          <cell r="D229" t="str">
            <v>DNER-ES-302/97</v>
          </cell>
          <cell r="E229">
            <v>51.94</v>
          </cell>
          <cell r="F229">
            <v>16.97</v>
          </cell>
          <cell r="G229">
            <v>68.91</v>
          </cell>
          <cell r="H229" t="str">
            <v>Pavimentação</v>
          </cell>
        </row>
        <row r="230">
          <cell r="A230" t="str">
            <v>10.300.15</v>
          </cell>
          <cell r="B230" t="str">
            <v>PINTURA EM SUPER CONSERVADO P</v>
          </cell>
          <cell r="C230" t="str">
            <v>m²</v>
          </cell>
          <cell r="E230">
            <v>12.61</v>
          </cell>
          <cell r="F230">
            <v>4.12</v>
          </cell>
          <cell r="G230">
            <v>16.73</v>
          </cell>
          <cell r="H230" t="str">
            <v>OAE</v>
          </cell>
        </row>
        <row r="231">
          <cell r="A231" t="str">
            <v>10.300.25</v>
          </cell>
          <cell r="B231" t="str">
            <v>FORNECIMENTO CORTE E COLOCAÇÃO DE 12Ø12,7 - AÇO CP-190 RB</v>
          </cell>
          <cell r="C231" t="str">
            <v>kg</v>
          </cell>
          <cell r="D231" t="str">
            <v>DNER-ES-332/75/76</v>
          </cell>
          <cell r="E231">
            <v>5.0599999999999996</v>
          </cell>
          <cell r="F231">
            <v>1.65</v>
          </cell>
          <cell r="G231">
            <v>6.7099999999999991</v>
          </cell>
          <cell r="H231" t="str">
            <v>OAE</v>
          </cell>
        </row>
        <row r="232">
          <cell r="A232" t="str">
            <v>10.300.26</v>
          </cell>
          <cell r="B232" t="str">
            <v>PROTENSÃO E ANCORAGEM ATIVA PARA 120Ø12,7MM</v>
          </cell>
          <cell r="C232" t="str">
            <v>unid.</v>
          </cell>
          <cell r="D232" t="str">
            <v>DNER-ES-332/75/76</v>
          </cell>
          <cell r="E232">
            <v>548.67999999999995</v>
          </cell>
          <cell r="F232">
            <v>179.31</v>
          </cell>
          <cell r="G232">
            <v>727.99</v>
          </cell>
          <cell r="H232" t="str">
            <v>OAE</v>
          </cell>
        </row>
        <row r="233">
          <cell r="A233" t="str">
            <v>10.300.27</v>
          </cell>
          <cell r="B233" t="str">
            <v>FORNECIMENTO E COLOCAÇÃO DE BAINHAS CORRUGADAS Ø 70MM E INJEÇÃO DE NATA DE CIMENTO</v>
          </cell>
          <cell r="C233" t="str">
            <v>m</v>
          </cell>
          <cell r="D233" t="str">
            <v>DNER-ES-332/75/76</v>
          </cell>
          <cell r="E233">
            <v>87.100000000000009</v>
          </cell>
          <cell r="F233">
            <v>28.46</v>
          </cell>
          <cell r="G233">
            <v>115.56</v>
          </cell>
          <cell r="H233" t="str">
            <v>OAE</v>
          </cell>
        </row>
        <row r="234">
          <cell r="A234" t="str">
            <v>10.300.30</v>
          </cell>
          <cell r="B234" t="str">
            <v>EXECUÇÃO DE SONDAGEM A PERCUSSÃO</v>
          </cell>
          <cell r="C234" t="str">
            <v>m</v>
          </cell>
          <cell r="D234" t="str">
            <v>DNER-ES-334/97</v>
          </cell>
          <cell r="E234">
            <v>52</v>
          </cell>
          <cell r="F234">
            <v>16.989999999999998</v>
          </cell>
          <cell r="G234">
            <v>68.989999999999995</v>
          </cell>
          <cell r="H234" t="str">
            <v>OAE</v>
          </cell>
        </row>
        <row r="235">
          <cell r="A235" t="str">
            <v>10.300.31</v>
          </cell>
          <cell r="B235" t="str">
            <v>MOBILIZAÇÃO, INSTALAÇÃO E DESMOBILIZAÇÃO DE EQUIPAMENTO P/EXECUÇÃO DE SONDAGENS</v>
          </cell>
          <cell r="C235" t="str">
            <v>unid.</v>
          </cell>
          <cell r="D235" t="str">
            <v>DNER-ES-334/97</v>
          </cell>
          <cell r="E235">
            <v>1300</v>
          </cell>
          <cell r="F235">
            <v>424.84</v>
          </cell>
          <cell r="G235">
            <v>1724.84</v>
          </cell>
          <cell r="H235" t="str">
            <v>OAE</v>
          </cell>
        </row>
        <row r="236">
          <cell r="A236" t="str">
            <v>10.300.32</v>
          </cell>
          <cell r="B236" t="str">
            <v>DETALHAMENTO DO PROJETO</v>
          </cell>
          <cell r="C236" t="str">
            <v>m²</v>
          </cell>
          <cell r="D236" t="str">
            <v>EP-OAE 01</v>
          </cell>
          <cell r="E236">
            <v>20</v>
          </cell>
          <cell r="F236">
            <v>6.54</v>
          </cell>
          <cell r="G236">
            <v>26.54</v>
          </cell>
          <cell r="H236" t="str">
            <v>OAE</v>
          </cell>
        </row>
        <row r="237">
          <cell r="A237" t="str">
            <v>10.300.33</v>
          </cell>
          <cell r="B237" t="str">
            <v>GROUT</v>
          </cell>
          <cell r="C237" t="str">
            <v>kg</v>
          </cell>
          <cell r="E237">
            <v>7.81</v>
          </cell>
          <cell r="F237">
            <v>2.5499999999999998</v>
          </cell>
          <cell r="G237">
            <v>10.36</v>
          </cell>
          <cell r="H237" t="str">
            <v>OAE</v>
          </cell>
        </row>
        <row r="238">
          <cell r="A238" t="str">
            <v>10.300.34</v>
          </cell>
          <cell r="B238" t="str">
            <v>BARREIRA DE CONCRETO, INCL. MÃO DE OBRA E MATERIAL</v>
          </cell>
          <cell r="C238" t="str">
            <v>m</v>
          </cell>
          <cell r="D238" t="str">
            <v>DNER-ES-335/97</v>
          </cell>
          <cell r="E238">
            <v>70.09</v>
          </cell>
          <cell r="F238">
            <v>22.91</v>
          </cell>
          <cell r="G238">
            <v>93</v>
          </cell>
          <cell r="H238" t="str">
            <v>OAE</v>
          </cell>
        </row>
        <row r="239">
          <cell r="A239" t="str">
            <v>10.300.47</v>
          </cell>
          <cell r="B239" t="str">
            <v>DRENO DE FERRO GALVANIZADO 2"</v>
          </cell>
          <cell r="C239" t="str">
            <v>unid.</v>
          </cell>
          <cell r="D239" t="str">
            <v>ES-OA-36/96</v>
          </cell>
          <cell r="E239">
            <v>8.48</v>
          </cell>
          <cell r="F239">
            <v>2.77</v>
          </cell>
          <cell r="G239">
            <v>11.25</v>
          </cell>
          <cell r="H239" t="str">
            <v>OAE</v>
          </cell>
        </row>
        <row r="240">
          <cell r="A240" t="str">
            <v>10.500.38</v>
          </cell>
          <cell r="B240" t="str">
            <v>REMOÇÃO DE CERCAS DE ARAME FARPADO</v>
          </cell>
          <cell r="C240" t="str">
            <v>m</v>
          </cell>
          <cell r="D240" t="str">
            <v>DNER-ES 338/97</v>
          </cell>
          <cell r="E240">
            <v>2.54</v>
          </cell>
          <cell r="F240">
            <v>0.83</v>
          </cell>
          <cell r="G240">
            <v>3.37</v>
          </cell>
          <cell r="H240" t="str">
            <v>Obras Comp.</v>
          </cell>
        </row>
        <row r="241">
          <cell r="A241" t="str">
            <v>10.500.39</v>
          </cell>
          <cell r="B241" t="str">
            <v>MANTA GEOTEXTIL P/REFORÇO DE FUNDAÃO DE ATERRO</v>
          </cell>
          <cell r="C241" t="str">
            <v>m²</v>
          </cell>
          <cell r="E241">
            <v>3.5100000000000002</v>
          </cell>
          <cell r="F241">
            <v>1.1499999999999999</v>
          </cell>
          <cell r="G241">
            <v>4.66</v>
          </cell>
          <cell r="H241" t="str">
            <v>Obras Comp.</v>
          </cell>
        </row>
        <row r="242">
          <cell r="A242" t="str">
            <v>10.500.40</v>
          </cell>
          <cell r="B242" t="str">
            <v>GEOFORMA TÊXTIL TIPO BOLSACRETO BC - 200 kg DE CIMENTO/m3</v>
          </cell>
          <cell r="C242" t="str">
            <v>m³</v>
          </cell>
          <cell r="D242" t="str">
            <v>EC-01</v>
          </cell>
          <cell r="E242">
            <v>51.69</v>
          </cell>
          <cell r="F242">
            <v>16.89</v>
          </cell>
          <cell r="G242">
            <v>68.58</v>
          </cell>
          <cell r="H242" t="str">
            <v>OAE</v>
          </cell>
        </row>
        <row r="243">
          <cell r="A243" t="str">
            <v>10.500.41</v>
          </cell>
          <cell r="B243" t="str">
            <v>GEOFORMA TÊXTIL TIPO COLCHACRETO A-15 - 200 kg DE CIMENTO/m3</v>
          </cell>
          <cell r="C243" t="str">
            <v>m²</v>
          </cell>
          <cell r="D243" t="str">
            <v>EC-01</v>
          </cell>
          <cell r="E243">
            <v>28.94</v>
          </cell>
          <cell r="F243">
            <v>9.4600000000000009</v>
          </cell>
          <cell r="G243">
            <v>38.400000000000006</v>
          </cell>
          <cell r="H243" t="str">
            <v>OAE</v>
          </cell>
        </row>
        <row r="244">
          <cell r="A244" t="str">
            <v>10.550.19</v>
          </cell>
          <cell r="B244" t="str">
            <v>MANTA VEGETAL</v>
          </cell>
          <cell r="C244" t="str">
            <v>m²</v>
          </cell>
          <cell r="D244" t="str">
            <v>EC-PCE-03</v>
          </cell>
          <cell r="E244">
            <v>2.62</v>
          </cell>
          <cell r="F244">
            <v>0.86</v>
          </cell>
          <cell r="G244">
            <v>3.48</v>
          </cell>
          <cell r="H244" t="str">
            <v>OAE</v>
          </cell>
        </row>
        <row r="245">
          <cell r="A245" t="str">
            <v>10.550.20</v>
          </cell>
          <cell r="B245" t="str">
            <v>SEMEADURA MANUAL</v>
          </cell>
          <cell r="C245" t="str">
            <v>m²</v>
          </cell>
          <cell r="D245" t="str">
            <v>DNER-ES-341/97</v>
          </cell>
          <cell r="E245">
            <v>1.04</v>
          </cell>
          <cell r="F245">
            <v>0.34</v>
          </cell>
          <cell r="G245">
            <v>1.3800000000000001</v>
          </cell>
          <cell r="H245" t="str">
            <v>Meio Ambiente</v>
          </cell>
        </row>
        <row r="246">
          <cell r="A246" t="str">
            <v>10.600.10</v>
          </cell>
          <cell r="B246" t="str">
            <v>FORNECIMENTO E LANÇAMENTO DE ARGAMASSA ESTRUT. SIKAGROUT TIX C/ADIÇÃO DE 30% DE PEDRISCO P/EXEC. DE CALÇOS E BERÇOS DE APOIOS</v>
          </cell>
          <cell r="C246" t="str">
            <v>m³</v>
          </cell>
          <cell r="E246">
            <v>1586.14</v>
          </cell>
          <cell r="F246">
            <v>518.35</v>
          </cell>
          <cell r="G246">
            <v>2104.4900000000002</v>
          </cell>
          <cell r="H246" t="str">
            <v>OAE</v>
          </cell>
        </row>
        <row r="247">
          <cell r="A247" t="str">
            <v>10.600.30</v>
          </cell>
          <cell r="B247" t="str">
            <v>FORNECIMENTO, CORTE E COLOCAÇÃO DE 4 Ø 15,2mm - AÇO CP-190 RB</v>
          </cell>
          <cell r="C247" t="str">
            <v>kg</v>
          </cell>
          <cell r="E247">
            <v>4.4399999999999995</v>
          </cell>
          <cell r="F247">
            <v>1.45</v>
          </cell>
          <cell r="G247">
            <v>5.89</v>
          </cell>
          <cell r="H247" t="str">
            <v>OAE</v>
          </cell>
        </row>
        <row r="248">
          <cell r="A248" t="str">
            <v>10.600.32</v>
          </cell>
          <cell r="B248" t="str">
            <v>PROTENSÃO E ANCORAGEM ATIVA PARA 4 Ø 15,2MM</v>
          </cell>
          <cell r="C248" t="str">
            <v>unid.</v>
          </cell>
          <cell r="E248">
            <v>125.68</v>
          </cell>
          <cell r="F248">
            <v>41.07</v>
          </cell>
          <cell r="G248">
            <v>166.75</v>
          </cell>
          <cell r="H248" t="str">
            <v>OAE</v>
          </cell>
        </row>
        <row r="249">
          <cell r="A249" t="str">
            <v>10.600.34</v>
          </cell>
          <cell r="B249" t="str">
            <v>FORNECIMENTOE COLOCAÇÃO DE BAINHAS CORRUGADAS Ø 45MM E INJEÇÃO DE NATA DE CIMENTO</v>
          </cell>
          <cell r="C249" t="str">
            <v>m</v>
          </cell>
          <cell r="E249">
            <v>82.09</v>
          </cell>
          <cell r="F249">
            <v>26.83</v>
          </cell>
          <cell r="G249">
            <v>108.92</v>
          </cell>
          <cell r="H249" t="str">
            <v>OAE</v>
          </cell>
        </row>
        <row r="250">
          <cell r="A250" t="str">
            <v>10.600.25</v>
          </cell>
          <cell r="B250" t="str">
            <v>FORNECIMENTO, CORTE E COLOCAÇÃO DE 12 Ø 15,2mm - AÇO CP-190 RB</v>
          </cell>
          <cell r="C250" t="str">
            <v>kg</v>
          </cell>
          <cell r="E250">
            <v>4.4399999999999995</v>
          </cell>
          <cell r="F250">
            <v>1.45</v>
          </cell>
          <cell r="G250">
            <v>5.89</v>
          </cell>
          <cell r="H250" t="str">
            <v>OAE</v>
          </cell>
        </row>
        <row r="251">
          <cell r="A251" t="str">
            <v>10.600.26</v>
          </cell>
          <cell r="B251" t="str">
            <v>PROTENSÃO E ANCORAGEM ATIVA PARA 12 Ø 15,2MM</v>
          </cell>
          <cell r="C251" t="str">
            <v>unid.</v>
          </cell>
          <cell r="E251">
            <v>423.68</v>
          </cell>
          <cell r="F251">
            <v>138.46</v>
          </cell>
          <cell r="G251">
            <v>562.14</v>
          </cell>
          <cell r="H251" t="str">
            <v>OAE</v>
          </cell>
        </row>
        <row r="252">
          <cell r="A252" t="str">
            <v>10.600.27</v>
          </cell>
          <cell r="B252" t="str">
            <v>FORNECIMENTOE COLOCAÇÃO DE BAINHAS CORRUGADAS Ø 70MM E INJEÇÃO DE NATA DE CIMENTO</v>
          </cell>
          <cell r="C252" t="str">
            <v>m</v>
          </cell>
          <cell r="E252">
            <v>84.490000000000009</v>
          </cell>
          <cell r="F252">
            <v>27.61</v>
          </cell>
          <cell r="G252">
            <v>112.10000000000001</v>
          </cell>
          <cell r="H252" t="str">
            <v>OAE</v>
          </cell>
        </row>
        <row r="253">
          <cell r="A253" t="str">
            <v>10.600.28</v>
          </cell>
          <cell r="B253" t="str">
            <v>TRANSPORTE, LANÇAMENTO E POSICIONAMENTO DE PRÉ-LAJE DE CONCRETO ARMADO</v>
          </cell>
          <cell r="C253" t="str">
            <v>unid.</v>
          </cell>
          <cell r="E253">
            <v>86.37</v>
          </cell>
          <cell r="F253">
            <v>28.23</v>
          </cell>
          <cell r="G253">
            <v>114.60000000000001</v>
          </cell>
          <cell r="H253" t="str">
            <v>OAE</v>
          </cell>
        </row>
        <row r="254">
          <cell r="A254" t="str">
            <v>10.600.29</v>
          </cell>
          <cell r="B254" t="str">
            <v>FORNECIMENTO E COLOCAÇÃO DE JUNTA DE PAVIMENTO TIPO JEENE - JJ5070</v>
          </cell>
          <cell r="C254" t="str">
            <v>m</v>
          </cell>
          <cell r="E254">
            <v>163.41999999999999</v>
          </cell>
          <cell r="F254">
            <v>53.41</v>
          </cell>
          <cell r="G254">
            <v>216.82999999999998</v>
          </cell>
          <cell r="H254" t="str">
            <v>OAE</v>
          </cell>
        </row>
        <row r="255">
          <cell r="A255" t="str">
            <v>10.600.35</v>
          </cell>
          <cell r="B255" t="str">
            <v>EXECUÇÃO DE ESTACAS ESCAVADAS DIAM=1,20M, C/LAMA BETONÍTICA, INCL. ESCAVAÇÃO E MATERIAIS</v>
          </cell>
          <cell r="C255" t="str">
            <v>m</v>
          </cell>
          <cell r="D255" t="str">
            <v>DNER-ES 334/97</v>
          </cell>
          <cell r="E255">
            <v>250.82</v>
          </cell>
          <cell r="F255">
            <v>81.97</v>
          </cell>
          <cell r="G255">
            <v>332.78999999999996</v>
          </cell>
          <cell r="H255" t="str">
            <v>OAE</v>
          </cell>
        </row>
        <row r="256">
          <cell r="A256" t="str">
            <v>10.600.36</v>
          </cell>
          <cell r="B256" t="str">
            <v>EXECUÇÃO DE ESTACAS ESCAVADAS DIAM=1,50M, C/LAMA BETONÍTICA, INCL. ESCAVAÇÃO E MATERIAIS</v>
          </cell>
          <cell r="C256" t="str">
            <v>m</v>
          </cell>
          <cell r="D256" t="str">
            <v>DNER-ES 334/97</v>
          </cell>
          <cell r="E256">
            <v>374.74</v>
          </cell>
          <cell r="F256">
            <v>122.47</v>
          </cell>
          <cell r="G256">
            <v>497.21000000000004</v>
          </cell>
          <cell r="H256" t="str">
            <v>OAE</v>
          </cell>
        </row>
        <row r="260">
          <cell r="A260" t="str">
            <v>TRANSPORTES</v>
          </cell>
        </row>
        <row r="261">
          <cell r="A261" t="str">
            <v>A.00.001.05</v>
          </cell>
          <cell r="B261" t="str">
            <v>BASC. 10M3 LOCAL ÑPAV - CONSTRUÇÃO</v>
          </cell>
          <cell r="C261" t="str">
            <v>tkm</v>
          </cell>
          <cell r="E261">
            <v>0.23</v>
          </cell>
          <cell r="F261" t="str">
            <v>R. SUL</v>
          </cell>
          <cell r="G261">
            <v>37257</v>
          </cell>
          <cell r="H261" t="str">
            <v>Transportes</v>
          </cell>
        </row>
        <row r="262">
          <cell r="A262" t="str">
            <v>A.00.001.40</v>
          </cell>
          <cell r="B262" t="str">
            <v>CARROC. 15T LOCAL ÑPAV - GERAL</v>
          </cell>
          <cell r="C262" t="str">
            <v>tkm</v>
          </cell>
          <cell r="E262">
            <v>0.3</v>
          </cell>
          <cell r="F262" t="str">
            <v>R. SUL</v>
          </cell>
          <cell r="G262">
            <v>37257</v>
          </cell>
          <cell r="H262" t="str">
            <v>Transportes</v>
          </cell>
        </row>
        <row r="263">
          <cell r="A263" t="str">
            <v>A.00.001.90</v>
          </cell>
          <cell r="B263" t="str">
            <v>CARROC. 15T COM. ÑPAV - GERAL</v>
          </cell>
          <cell r="C263" t="str">
            <v>tkm</v>
          </cell>
          <cell r="D263" t="str">
            <v xml:space="preserve">  </v>
          </cell>
          <cell r="E263">
            <v>0.17</v>
          </cell>
          <cell r="F263" t="str">
            <v>R. SUL</v>
          </cell>
          <cell r="G263">
            <v>37257</v>
          </cell>
          <cell r="H263" t="str">
            <v>Transportes</v>
          </cell>
        </row>
        <row r="264">
          <cell r="A264" t="str">
            <v>A.00.001.91</v>
          </cell>
          <cell r="B264" t="str">
            <v>BASC. 10m3 COM. ÑPAV - CONSTRUÇÃO</v>
          </cell>
          <cell r="C264" t="str">
            <v>tkm</v>
          </cell>
          <cell r="E264">
            <v>0.17</v>
          </cell>
          <cell r="F264" t="str">
            <v>R. SUL</v>
          </cell>
          <cell r="G264">
            <v>37257</v>
          </cell>
          <cell r="H264" t="str">
            <v>Transportes</v>
          </cell>
        </row>
        <row r="265">
          <cell r="A265" t="str">
            <v>A.00.002.05</v>
          </cell>
          <cell r="B265" t="str">
            <v>BASC. 10M3 COM. PAV - CONSTRUÇÃO</v>
          </cell>
          <cell r="C265" t="str">
            <v>tkm</v>
          </cell>
          <cell r="E265">
            <v>0.11</v>
          </cell>
          <cell r="F265" t="str">
            <v>R. SUL</v>
          </cell>
          <cell r="G265">
            <v>37257</v>
          </cell>
          <cell r="H265" t="str">
            <v>Transportes</v>
          </cell>
        </row>
        <row r="266">
          <cell r="A266" t="str">
            <v>A.00.002.40</v>
          </cell>
          <cell r="B266" t="str">
            <v>CARROC. 15T-PAV-LOCAL - GERAL</v>
          </cell>
          <cell r="C266" t="str">
            <v>tkm</v>
          </cell>
          <cell r="E266">
            <v>0.22</v>
          </cell>
          <cell r="F266" t="str">
            <v>R. SUL</v>
          </cell>
          <cell r="G266">
            <v>37257</v>
          </cell>
          <cell r="H266" t="str">
            <v>Transportes</v>
          </cell>
        </row>
        <row r="267">
          <cell r="A267" t="str">
            <v>A.00.002.90</v>
          </cell>
          <cell r="B267" t="str">
            <v>CARROC. 15T-PAV-COM - GERAL</v>
          </cell>
          <cell r="C267" t="str">
            <v>tkm</v>
          </cell>
          <cell r="E267">
            <v>0.11</v>
          </cell>
          <cell r="F267" t="str">
            <v>R. SUL</v>
          </cell>
          <cell r="G267">
            <v>37257</v>
          </cell>
          <cell r="H267" t="str">
            <v>Transportes</v>
          </cell>
        </row>
        <row r="268">
          <cell r="A268" t="str">
            <v>A.00.002.91</v>
          </cell>
          <cell r="B268" t="str">
            <v>BASC. 10m3 COM PAV - GERAL</v>
          </cell>
          <cell r="C268" t="str">
            <v>tkm</v>
          </cell>
          <cell r="E268">
            <v>0.11</v>
          </cell>
          <cell r="F268" t="str">
            <v>R. SUL</v>
          </cell>
          <cell r="G268">
            <v>37257</v>
          </cell>
          <cell r="H268" t="str">
            <v>Transportes</v>
          </cell>
        </row>
        <row r="269">
          <cell r="A269" t="str">
            <v>A.00.102.00</v>
          </cell>
          <cell r="B269" t="str">
            <v>BASC. PARA MISTURA BETUMINOSA</v>
          </cell>
          <cell r="C269" t="str">
            <v>tkm</v>
          </cell>
          <cell r="E269">
            <v>0.48</v>
          </cell>
          <cell r="F269" t="str">
            <v>R. SUL</v>
          </cell>
          <cell r="G269">
            <v>37257</v>
          </cell>
          <cell r="H269" t="str">
            <v>Transportes</v>
          </cell>
        </row>
        <row r="270">
          <cell r="A270" t="str">
            <v>A.00.112.90</v>
          </cell>
          <cell r="B270" t="str">
            <v>CARRETA TANQUE A QUENTE</v>
          </cell>
          <cell r="C270" t="str">
            <v>tkm</v>
          </cell>
          <cell r="H270" t="str">
            <v>Transportes</v>
          </cell>
        </row>
        <row r="271">
          <cell r="A271" t="str">
            <v>A.00.112.91</v>
          </cell>
          <cell r="B271" t="str">
            <v>CARRETA TANQUE CONVENCIONAL</v>
          </cell>
          <cell r="C271" t="str">
            <v>tkm</v>
          </cell>
          <cell r="H271" t="str">
            <v>Transportes</v>
          </cell>
        </row>
        <row r="272">
          <cell r="A272" t="str">
            <v>CUSTOS BÁSICOS</v>
          </cell>
        </row>
        <row r="273">
          <cell r="A273" t="str">
            <v>A.01.100.01</v>
          </cell>
          <cell r="B273" t="str">
            <v>LIMPEZA CAMADA VEGETAL EM JAZIDA</v>
          </cell>
          <cell r="C273" t="str">
            <v>m²</v>
          </cell>
          <cell r="E273">
            <v>0.16</v>
          </cell>
          <cell r="H273" t="str">
            <v>Custos Básicos</v>
          </cell>
        </row>
        <row r="274">
          <cell r="A274" t="str">
            <v>A.01.105.01</v>
          </cell>
          <cell r="B274" t="str">
            <v>EXPURGO DE JAZIDA</v>
          </cell>
          <cell r="C274" t="str">
            <v>m³</v>
          </cell>
          <cell r="E274">
            <v>0.87</v>
          </cell>
          <cell r="H274" t="str">
            <v>Custos Básicos</v>
          </cell>
        </row>
        <row r="275">
          <cell r="A275" t="str">
            <v>A.01.120.01</v>
          </cell>
          <cell r="B275" t="str">
            <v>ESCAVAÇÃO E CARGA DE MATERIAL DE JAZIDA</v>
          </cell>
          <cell r="C275" t="str">
            <v>m³</v>
          </cell>
          <cell r="E275">
            <v>2.2999999999999998</v>
          </cell>
          <cell r="H275" t="str">
            <v>Custos Básicos</v>
          </cell>
        </row>
        <row r="276">
          <cell r="A276" t="str">
            <v>A.01.150.02</v>
          </cell>
          <cell r="B276" t="str">
            <v>ROCHA P/BRITAGEM C/PERFURATRIZ MANUAL</v>
          </cell>
          <cell r="C276" t="str">
            <v>m³</v>
          </cell>
          <cell r="E276">
            <v>14</v>
          </cell>
          <cell r="H276" t="str">
            <v>Custos Básicos</v>
          </cell>
        </row>
        <row r="277">
          <cell r="A277" t="str">
            <v>A.01.155.02</v>
          </cell>
          <cell r="B277" t="str">
            <v>RACHÃO P/COLCHÃO DRENANTE EM REBAIXO DE ROCHA</v>
          </cell>
          <cell r="C277" t="str">
            <v>m³</v>
          </cell>
          <cell r="E277">
            <v>10.7</v>
          </cell>
          <cell r="H277" t="str">
            <v>Custos Básicos</v>
          </cell>
        </row>
        <row r="278">
          <cell r="A278" t="str">
            <v>A.01.390.02</v>
          </cell>
          <cell r="B278" t="str">
            <v>USINAGEM DE CBUQ (CAPA DE ROLAMENTO) - FAIXA C</v>
          </cell>
          <cell r="C278" t="str">
            <v>t</v>
          </cell>
          <cell r="E278">
            <v>45.11</v>
          </cell>
          <cell r="H278" t="str">
            <v>Custos Básicos</v>
          </cell>
        </row>
        <row r="279">
          <cell r="A279" t="str">
            <v>A.01.390.03</v>
          </cell>
          <cell r="B279" t="str">
            <v>USINAGEM DE CBUQ (BINDER) - FAIXA B</v>
          </cell>
          <cell r="C279" t="str">
            <v>t</v>
          </cell>
          <cell r="E279">
            <v>31.96</v>
          </cell>
          <cell r="H279" t="str">
            <v>Custos Básicos</v>
          </cell>
        </row>
        <row r="280">
          <cell r="A280" t="str">
            <v>A.01.396.01</v>
          </cell>
          <cell r="B280" t="str">
            <v>USINAGEM DE SOLO-CIMENTO</v>
          </cell>
          <cell r="C280" t="str">
            <v>m³</v>
          </cell>
          <cell r="E280">
            <v>68.33</v>
          </cell>
          <cell r="H280" t="str">
            <v>Custos Básicos</v>
          </cell>
        </row>
        <row r="281">
          <cell r="A281" t="str">
            <v>A.01.396.02</v>
          </cell>
          <cell r="B281" t="str">
            <v>USINAGEM DE SOLO MELHORADO C/CIMENTO</v>
          </cell>
          <cell r="C281" t="str">
            <v>m³</v>
          </cell>
          <cell r="E281">
            <v>39.47</v>
          </cell>
          <cell r="H281" t="str">
            <v>Custos Básicos</v>
          </cell>
        </row>
        <row r="282">
          <cell r="A282" t="str">
            <v>A.01.401.01</v>
          </cell>
          <cell r="B282" t="str">
            <v>FORMA COMUM DE MADEIRA</v>
          </cell>
          <cell r="C282" t="str">
            <v>m²</v>
          </cell>
          <cell r="E282">
            <v>21.799999999999997</v>
          </cell>
          <cell r="H282" t="str">
            <v>Custos Básicos</v>
          </cell>
        </row>
        <row r="283">
          <cell r="A283" t="str">
            <v>A.01.402.01</v>
          </cell>
          <cell r="B283" t="str">
            <v>FORMA DE PLACA COMPENSADA RESINADA</v>
          </cell>
          <cell r="C283" t="str">
            <v>m²</v>
          </cell>
          <cell r="E283">
            <v>16.11</v>
          </cell>
          <cell r="H283" t="str">
            <v>Custos Básicos</v>
          </cell>
        </row>
        <row r="284">
          <cell r="A284" t="str">
            <v>A.01.404.01</v>
          </cell>
          <cell r="B284" t="str">
            <v>FORMA P/TUBULÃO</v>
          </cell>
          <cell r="C284" t="str">
            <v>m²</v>
          </cell>
          <cell r="E284">
            <v>10.33</v>
          </cell>
          <cell r="H284" t="str">
            <v>Custos Básicos</v>
          </cell>
        </row>
        <row r="285">
          <cell r="A285" t="str">
            <v>A.01.407.01</v>
          </cell>
          <cell r="B285" t="str">
            <v>CONFECÇÃO E LANÇAMENTO DE CONCRETO MAGRO EM BETONEIRA</v>
          </cell>
          <cell r="C285" t="str">
            <v>m³</v>
          </cell>
          <cell r="E285">
            <v>155.99</v>
          </cell>
          <cell r="H285" t="str">
            <v>Custos Básicos</v>
          </cell>
        </row>
        <row r="286">
          <cell r="A286" t="str">
            <v>A.01.410.01</v>
          </cell>
          <cell r="B286" t="str">
            <v>CONCRETO FCK=10MPA</v>
          </cell>
          <cell r="C286" t="str">
            <v>m³</v>
          </cell>
          <cell r="E286">
            <v>183.42</v>
          </cell>
          <cell r="H286" t="str">
            <v>Custos Básicos</v>
          </cell>
        </row>
        <row r="287">
          <cell r="A287" t="str">
            <v>A.01.412.01</v>
          </cell>
          <cell r="B287" t="str">
            <v>CONCRETO FCK=12MPA</v>
          </cell>
          <cell r="C287" t="str">
            <v>m³</v>
          </cell>
          <cell r="E287">
            <v>190.76999999999998</v>
          </cell>
          <cell r="H287" t="str">
            <v>Custos Básicos</v>
          </cell>
        </row>
        <row r="288">
          <cell r="A288" t="str">
            <v>A.01.415.01</v>
          </cell>
          <cell r="B288" t="str">
            <v>CONCRETO ESTRUTURAL FCK=15MPA</v>
          </cell>
          <cell r="C288" t="str">
            <v>m³</v>
          </cell>
          <cell r="E288">
            <v>198.69</v>
          </cell>
          <cell r="H288" t="str">
            <v>Custos Básicos</v>
          </cell>
        </row>
        <row r="289">
          <cell r="A289" t="str">
            <v>A.01.418.01</v>
          </cell>
          <cell r="B289" t="str">
            <v>CONCRETO ESTRUTURAL FCK=18MPA</v>
          </cell>
          <cell r="C289" t="str">
            <v>m³</v>
          </cell>
          <cell r="E289">
            <v>206.28</v>
          </cell>
          <cell r="H289" t="str">
            <v>Custos Básicos</v>
          </cell>
        </row>
        <row r="290">
          <cell r="A290" t="str">
            <v>A.01.422.01</v>
          </cell>
          <cell r="B290" t="str">
            <v>CONCRETO ESTRUTURAL FCK=22MPA</v>
          </cell>
          <cell r="C290" t="str">
            <v>m³</v>
          </cell>
          <cell r="E290">
            <v>220</v>
          </cell>
          <cell r="H290" t="str">
            <v>Custos Básicos</v>
          </cell>
        </row>
        <row r="291">
          <cell r="A291" t="str">
            <v>A.01.423.00</v>
          </cell>
          <cell r="B291" t="str">
            <v>CONCRETO FCK=18MPA P/PRÉ-MOLDADOS</v>
          </cell>
          <cell r="C291" t="str">
            <v>m³</v>
          </cell>
          <cell r="E291">
            <v>202.14000000000004</v>
          </cell>
          <cell r="H291" t="str">
            <v>Custos Básicos</v>
          </cell>
        </row>
        <row r="292">
          <cell r="A292" t="str">
            <v>A.01.424.00</v>
          </cell>
          <cell r="B292" t="str">
            <v>CONCRETO POROSO P/PRÉ-MOLDADOS (TUBOS)</v>
          </cell>
          <cell r="C292" t="str">
            <v>m³</v>
          </cell>
          <cell r="E292">
            <v>200.13000000000002</v>
          </cell>
          <cell r="H292" t="str">
            <v>Custos Básicos</v>
          </cell>
        </row>
        <row r="293">
          <cell r="A293" t="str">
            <v>A.01.450.01</v>
          </cell>
          <cell r="B293" t="str">
            <v>ESCORAMENTO DE BUEIROS CELULARES</v>
          </cell>
          <cell r="C293" t="str">
            <v>m³</v>
          </cell>
          <cell r="E293">
            <v>18.939999999999998</v>
          </cell>
          <cell r="H293" t="str">
            <v>Custos Básicos</v>
          </cell>
        </row>
        <row r="294">
          <cell r="A294" t="str">
            <v>A.01.512.10</v>
          </cell>
          <cell r="B294" t="str">
            <v>CONCRETO CICLÓPICO FCK=12MPA</v>
          </cell>
          <cell r="C294" t="str">
            <v>m³</v>
          </cell>
          <cell r="E294">
            <v>157.22</v>
          </cell>
          <cell r="H294" t="str">
            <v>Custos Básicos</v>
          </cell>
        </row>
        <row r="295">
          <cell r="A295" t="str">
            <v>A.01.515.10</v>
          </cell>
          <cell r="B295" t="str">
            <v>CONCRETO CICLÓPICO FCK=15MPA</v>
          </cell>
          <cell r="C295" t="str">
            <v>m³</v>
          </cell>
          <cell r="E295">
            <v>162.76000000000002</v>
          </cell>
          <cell r="H295" t="str">
            <v>Custos Básicos</v>
          </cell>
        </row>
        <row r="296">
          <cell r="A296" t="str">
            <v>A.01.580.01</v>
          </cell>
          <cell r="B296" t="str">
            <v>FORNECIMENTO, PREPARO E COLOCAÇÃO DE AÇO CA-60</v>
          </cell>
          <cell r="C296" t="str">
            <v>kg</v>
          </cell>
          <cell r="E296">
            <v>2.9599999999999995</v>
          </cell>
          <cell r="H296" t="str">
            <v>Custos Básicos</v>
          </cell>
        </row>
        <row r="297">
          <cell r="A297" t="str">
            <v>A.01.580.02</v>
          </cell>
          <cell r="B297" t="str">
            <v>FORNECIMENTO, PREPARO E COLOCAÇÃO DE AÇO CA-50</v>
          </cell>
          <cell r="C297" t="str">
            <v>kg</v>
          </cell>
          <cell r="E297">
            <v>2.8699999999999997</v>
          </cell>
          <cell r="H297" t="str">
            <v>Custos Básicos</v>
          </cell>
        </row>
        <row r="298">
          <cell r="A298" t="str">
            <v>A.01.603.01</v>
          </cell>
          <cell r="B298" t="str">
            <v>ARGAMASSA CIMENTO AREIA 1:3</v>
          </cell>
          <cell r="C298" t="str">
            <v>m³</v>
          </cell>
          <cell r="E298">
            <v>209.98999999999998</v>
          </cell>
          <cell r="H298" t="str">
            <v>Custos Básicos</v>
          </cell>
        </row>
        <row r="299">
          <cell r="A299" t="str">
            <v>A.01.604.01</v>
          </cell>
          <cell r="B299" t="str">
            <v>ARGAMASSA CIMENTO AREIA 1:4</v>
          </cell>
          <cell r="C299" t="str">
            <v>m³</v>
          </cell>
          <cell r="E299">
            <v>180.47</v>
          </cell>
          <cell r="H299" t="str">
            <v>Custos Básicos</v>
          </cell>
        </row>
        <row r="300">
          <cell r="A300" t="str">
            <v>A.01.620.01</v>
          </cell>
          <cell r="B300" t="str">
            <v>ARGAMASSA CIMENTO SOLO 1:10</v>
          </cell>
          <cell r="C300" t="str">
            <v>m³</v>
          </cell>
          <cell r="E300">
            <v>84.59</v>
          </cell>
          <cell r="H300" t="str">
            <v>Custos Básicos</v>
          </cell>
        </row>
        <row r="301">
          <cell r="A301" t="str">
            <v>A.01.730.00</v>
          </cell>
          <cell r="B301" t="str">
            <v>CONCRETO FCK=18MPA P/PRÉ-MOLDADOS (MOURÕES)</v>
          </cell>
          <cell r="C301" t="str">
            <v>m³</v>
          </cell>
          <cell r="E301">
            <v>194.5</v>
          </cell>
          <cell r="H301" t="str">
            <v>Custos Básicos</v>
          </cell>
        </row>
        <row r="302">
          <cell r="A302" t="str">
            <v>A.01.730.01</v>
          </cell>
          <cell r="B302" t="str">
            <v>MOURÃO DE CONCRETO ESTICADOR SEÇÃO QUADRADA 15CM</v>
          </cell>
          <cell r="C302" t="str">
            <v>unid.</v>
          </cell>
          <cell r="E302">
            <v>19.82</v>
          </cell>
          <cell r="H302" t="str">
            <v>Custos Básicos</v>
          </cell>
        </row>
        <row r="303">
          <cell r="A303" t="str">
            <v>A.01.735.01</v>
          </cell>
          <cell r="B303" t="str">
            <v>MOURÃO DE CONCRETO SUPORTE SEÇÃO QUADRADA 11CM</v>
          </cell>
          <cell r="C303" t="str">
            <v>unid.</v>
          </cell>
          <cell r="E303">
            <v>13.5</v>
          </cell>
          <cell r="H303" t="str">
            <v>Custos Básicos</v>
          </cell>
        </row>
        <row r="304">
          <cell r="A304" t="str">
            <v>A.01.740.01</v>
          </cell>
          <cell r="B304" t="str">
            <v>TUBO DE CONCRETO PERFURADO D=0,20M</v>
          </cell>
          <cell r="C304" t="str">
            <v>m</v>
          </cell>
          <cell r="E304">
            <v>9.33</v>
          </cell>
          <cell r="H304" t="str">
            <v>Custos Básicos</v>
          </cell>
        </row>
        <row r="305">
          <cell r="A305" t="str">
            <v>A.01.741.01</v>
          </cell>
          <cell r="B305" t="str">
            <v>TUBO DE CONCRETO POROSO D=0,20M</v>
          </cell>
          <cell r="C305" t="str">
            <v>m</v>
          </cell>
          <cell r="E305">
            <v>9.07</v>
          </cell>
          <cell r="H305" t="str">
            <v>Custos Básicos</v>
          </cell>
        </row>
        <row r="306">
          <cell r="A306" t="str">
            <v>A.01.745.01</v>
          </cell>
          <cell r="B306" t="str">
            <v>TUBO DE CONCRETO D=0,30M</v>
          </cell>
          <cell r="C306" t="str">
            <v>m</v>
          </cell>
          <cell r="E306">
            <v>15.2</v>
          </cell>
          <cell r="H306" t="str">
            <v>Custos Básicos</v>
          </cell>
        </row>
        <row r="307">
          <cell r="A307" t="str">
            <v>A.01.760.01</v>
          </cell>
          <cell r="B307" t="str">
            <v>TUBO DE CONCRETO ARMADO D=0,80M</v>
          </cell>
          <cell r="C307" t="str">
            <v>m</v>
          </cell>
          <cell r="E307">
            <v>123.72</v>
          </cell>
          <cell r="H307" t="str">
            <v>Custos Básicos</v>
          </cell>
        </row>
        <row r="308">
          <cell r="A308" t="str">
            <v>A.01.765.01</v>
          </cell>
          <cell r="B308" t="str">
            <v>TUBO DE CONCRETO ARMADO D=1,00M</v>
          </cell>
          <cell r="C308" t="str">
            <v>m</v>
          </cell>
          <cell r="E308">
            <v>186.10000000000002</v>
          </cell>
          <cell r="H308" t="str">
            <v>Custos Básicos</v>
          </cell>
        </row>
        <row r="309">
          <cell r="A309" t="str">
            <v>A.01.770.01</v>
          </cell>
          <cell r="B309" t="str">
            <v>TUBO DE CONCRETO ARMADO D=1,20M</v>
          </cell>
          <cell r="C309" t="str">
            <v>m</v>
          </cell>
          <cell r="E309">
            <v>256.64</v>
          </cell>
          <cell r="H309" t="str">
            <v>Custos Básicos</v>
          </cell>
        </row>
        <row r="310">
          <cell r="A310" t="str">
            <v>A.01.780.01</v>
          </cell>
          <cell r="B310" t="str">
            <v>OBTENÇÃO DE GRAMA P/REPLANTIO</v>
          </cell>
          <cell r="C310" t="str">
            <v>m²</v>
          </cell>
          <cell r="E310">
            <v>0.56000000000000005</v>
          </cell>
          <cell r="H310" t="str">
            <v>Custos Básicos</v>
          </cell>
        </row>
        <row r="311">
          <cell r="A311" t="str">
            <v>A.01.790.01</v>
          </cell>
          <cell r="B311" t="str">
            <v>GUIA DE MADEIRA 2,5X7,0CM</v>
          </cell>
          <cell r="C311" t="str">
            <v>m</v>
          </cell>
          <cell r="E311">
            <v>1.1599999999999999</v>
          </cell>
          <cell r="H311" t="str">
            <v>Custos Básicos</v>
          </cell>
        </row>
        <row r="312">
          <cell r="A312" t="str">
            <v>A.01.790.02</v>
          </cell>
          <cell r="B312" t="str">
            <v>GUIA DE MADEIRA 2,5X10,0CM</v>
          </cell>
          <cell r="C312" t="str">
            <v>m</v>
          </cell>
          <cell r="E312">
            <v>1.23</v>
          </cell>
          <cell r="H312" t="str">
            <v>Custos Básicos</v>
          </cell>
        </row>
        <row r="313">
          <cell r="A313" t="str">
            <v>A.01.890.01</v>
          </cell>
          <cell r="B313" t="str">
            <v>ESCAVAÇÃO MANUAL EM MATERIAL DE 1ª CATEGORIA</v>
          </cell>
          <cell r="C313" t="str">
            <v>m³</v>
          </cell>
          <cell r="E313">
            <v>12.45</v>
          </cell>
          <cell r="H313" t="str">
            <v>Custos Básicos</v>
          </cell>
        </row>
        <row r="314">
          <cell r="A314" t="str">
            <v>A.01.891.01</v>
          </cell>
          <cell r="B314" t="str">
            <v>ESCAVAÇÃO MANUAL DE VALA EM MATERIAL DE 1ª CATEGORIA</v>
          </cell>
          <cell r="C314" t="str">
            <v>m³</v>
          </cell>
          <cell r="E314">
            <v>14.4</v>
          </cell>
          <cell r="H314" t="str">
            <v>Custos Básicos</v>
          </cell>
        </row>
        <row r="315">
          <cell r="A315" t="str">
            <v>A.01.892.01</v>
          </cell>
          <cell r="B315" t="str">
            <v>ESCAVAÇÃO MECÂNICA DE VALA EM MATERIAL DE 1ª CATEGORIA</v>
          </cell>
          <cell r="C315" t="str">
            <v>m³</v>
          </cell>
          <cell r="E315">
            <v>1.78</v>
          </cell>
          <cell r="H315" t="str">
            <v>Custos Básicos</v>
          </cell>
        </row>
        <row r="316">
          <cell r="A316" t="str">
            <v>A.01.893.01</v>
          </cell>
          <cell r="B316" t="str">
            <v>COMPACTAÇÃO MANUAL</v>
          </cell>
          <cell r="C316" t="str">
            <v>m³</v>
          </cell>
          <cell r="E316">
            <v>5.14</v>
          </cell>
          <cell r="H316" t="str">
            <v>Custos Básicos</v>
          </cell>
        </row>
        <row r="317">
          <cell r="A317" t="str">
            <v>B.00.301.00</v>
          </cell>
          <cell r="B317" t="str">
            <v>ALVENARIA DE PEDRA ARGAMASSADA</v>
          </cell>
          <cell r="C317" t="str">
            <v>m³</v>
          </cell>
          <cell r="E317">
            <v>126.33000000000001</v>
          </cell>
          <cell r="H317" t="str">
            <v>Custos Básicos</v>
          </cell>
        </row>
        <row r="318">
          <cell r="A318" t="str">
            <v>B.00.903.01</v>
          </cell>
          <cell r="B318" t="str">
            <v>DENTES PARA BUEIROS DUPLOS D=1,00M</v>
          </cell>
          <cell r="C318" t="str">
            <v>unid.</v>
          </cell>
          <cell r="E318">
            <v>86.6</v>
          </cell>
          <cell r="H318" t="str">
            <v>Custos Básicos</v>
          </cell>
        </row>
        <row r="319">
          <cell r="A319" t="str">
            <v>B.00.904.01</v>
          </cell>
          <cell r="B319" t="str">
            <v>DENTES PARA BUEIROS DUPLOS D=1,20M</v>
          </cell>
          <cell r="C319" t="str">
            <v>unid.</v>
          </cell>
          <cell r="E319">
            <v>98.320000000000007</v>
          </cell>
          <cell r="H319" t="str">
            <v>Custos Básicos</v>
          </cell>
        </row>
        <row r="320">
          <cell r="A320" t="str">
            <v>B.00.907.01</v>
          </cell>
          <cell r="B320" t="str">
            <v>DENTES PARA BUEIROS SIMPLES D=0,80M</v>
          </cell>
          <cell r="C320" t="str">
            <v>unid.</v>
          </cell>
          <cell r="E320">
            <v>36.270000000000003</v>
          </cell>
          <cell r="H320" t="str">
            <v>Custos Básicos</v>
          </cell>
        </row>
        <row r="321">
          <cell r="A321" t="str">
            <v>B.00.908.01</v>
          </cell>
          <cell r="B321" t="str">
            <v>DENTES PARA BUEIROS SIMPLES D=1,00M</v>
          </cell>
          <cell r="C321" t="str">
            <v>unid.</v>
          </cell>
          <cell r="E321">
            <v>43.22</v>
          </cell>
          <cell r="H321" t="str">
            <v>Custos Básicos</v>
          </cell>
        </row>
        <row r="322">
          <cell r="A322" t="str">
            <v>B.00.909.01</v>
          </cell>
          <cell r="B322" t="str">
            <v>DENTES PARA BUEIROS SIMPLES D=1,20M</v>
          </cell>
          <cell r="C322" t="str">
            <v>unid.</v>
          </cell>
          <cell r="E322">
            <v>49.24</v>
          </cell>
          <cell r="H322" t="str">
            <v>Custos Básicos</v>
          </cell>
        </row>
        <row r="323">
          <cell r="A323" t="str">
            <v>B.00.911.01</v>
          </cell>
          <cell r="B323" t="str">
            <v>DENTES PARA BUEIROS TRIPLOS D=1,00M</v>
          </cell>
          <cell r="C323" t="str">
            <v>unid.</v>
          </cell>
          <cell r="E323">
            <v>127.64999999999999</v>
          </cell>
          <cell r="H323" t="str">
            <v>Custos Básicos</v>
          </cell>
        </row>
        <row r="324">
          <cell r="A324" t="str">
            <v>B.00.999.06</v>
          </cell>
          <cell r="B324" t="str">
            <v>SOLO LOCAL / SELO DE ARGILA APILOADO</v>
          </cell>
          <cell r="C324" t="str">
            <v>m³</v>
          </cell>
          <cell r="E324">
            <v>6.74</v>
          </cell>
          <cell r="H324" t="str">
            <v>Custos Básicos</v>
          </cell>
        </row>
        <row r="325">
          <cell r="H325" t="str">
            <v>Custos Básicos</v>
          </cell>
        </row>
        <row r="326">
          <cell r="H326" t="str">
            <v>Custos Básicos</v>
          </cell>
        </row>
        <row r="327">
          <cell r="H327" t="str">
            <v>Custos Básicos</v>
          </cell>
        </row>
        <row r="328">
          <cell r="H328" t="str">
            <v>Custos Básicos</v>
          </cell>
        </row>
        <row r="329">
          <cell r="H329" t="str">
            <v>Custos Básicos</v>
          </cell>
        </row>
        <row r="330">
          <cell r="H330" t="str">
            <v>Custos Básicos</v>
          </cell>
        </row>
        <row r="331">
          <cell r="H331" t="str">
            <v>Custos Básicos</v>
          </cell>
        </row>
        <row r="332">
          <cell r="H332" t="str">
            <v>Custos Básicos</v>
          </cell>
        </row>
        <row r="333">
          <cell r="H333" t="str">
            <v>Custos Básicos</v>
          </cell>
        </row>
        <row r="334">
          <cell r="H334" t="str">
            <v>Custos Básicos</v>
          </cell>
        </row>
        <row r="335">
          <cell r="H335" t="str">
            <v>Custos Básicos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Dados_da_Obra"/>
    </sheetNames>
    <sheetDataSet>
      <sheetData sheetId="0">
        <row r="1">
          <cell r="A1" t="str">
            <v>CÓDIGO</v>
          </cell>
          <cell r="B1" t="str">
            <v>DESCRIÇÃO</v>
          </cell>
          <cell r="C1" t="str">
            <v>UNID.</v>
          </cell>
          <cell r="D1" t="str">
            <v>ESPECIFICAÇÃO</v>
          </cell>
          <cell r="E1" t="str">
            <v>CUSTO UNITÁRIO</v>
          </cell>
          <cell r="F1" t="str">
            <v>BDI</v>
          </cell>
          <cell r="G1" t="str">
            <v>PREÇO UNITÁRIO</v>
          </cell>
          <cell r="H1" t="str">
            <v>GRUPO</v>
          </cell>
        </row>
        <row r="3">
          <cell r="A3" t="str">
            <v>TERRAPLENAGEM</v>
          </cell>
        </row>
        <row r="4">
          <cell r="A4" t="str">
            <v>01.000.00</v>
          </cell>
          <cell r="B4" t="str">
            <v>DESMATAMENTO, DESTOC. E LIMPEZA ÁREA C/ ÁRVORES DE Ø ATÉ 0,15M</v>
          </cell>
          <cell r="C4" t="str">
            <v>m²</v>
          </cell>
          <cell r="D4" t="str">
            <v>DNER-ES-278/97</v>
          </cell>
          <cell r="E4">
            <v>0.11</v>
          </cell>
          <cell r="F4">
            <v>0.04</v>
          </cell>
          <cell r="G4">
            <v>0.15</v>
          </cell>
          <cell r="H4" t="str">
            <v>Terraplenagem</v>
          </cell>
        </row>
        <row r="5">
          <cell r="A5" t="str">
            <v>01.010.00</v>
          </cell>
          <cell r="B5" t="str">
            <v>DESTOCAMENTO DE ÁRVORES D=0,15 A 0,30M</v>
          </cell>
          <cell r="C5" t="str">
            <v>unid.</v>
          </cell>
          <cell r="D5" t="str">
            <v>DNER-ES-278/97</v>
          </cell>
          <cell r="E5">
            <v>10.27</v>
          </cell>
          <cell r="F5">
            <v>3.36</v>
          </cell>
          <cell r="G5">
            <v>13.629999999999999</v>
          </cell>
          <cell r="H5" t="str">
            <v>Terraplenagem</v>
          </cell>
        </row>
        <row r="6">
          <cell r="A6" t="str">
            <v>01.012.00</v>
          </cell>
          <cell r="B6" t="str">
            <v>DESTOCAMENTO DE ÁRVORES C/DIÂMETRO &gt;  0,30M</v>
          </cell>
          <cell r="C6" t="str">
            <v>unid.</v>
          </cell>
          <cell r="D6" t="str">
            <v>DNER-ES-278/97</v>
          </cell>
          <cell r="E6">
            <v>25.66</v>
          </cell>
          <cell r="F6">
            <v>8.39</v>
          </cell>
          <cell r="G6">
            <v>34.049999999999997</v>
          </cell>
          <cell r="H6" t="str">
            <v>Terraplenagem</v>
          </cell>
        </row>
        <row r="7">
          <cell r="A7" t="str">
            <v>01.100.01</v>
          </cell>
          <cell r="B7" t="str">
            <v>ESCAVAÇÃO, CARGA, TRANSPORTE MAT. 1ª CATEGORIA DMT=50M</v>
          </cell>
          <cell r="C7" t="str">
            <v>m³</v>
          </cell>
          <cell r="D7" t="str">
            <v>DNER-ES-281/97</v>
          </cell>
          <cell r="E7">
            <v>0.54</v>
          </cell>
          <cell r="F7">
            <v>0.18</v>
          </cell>
          <cell r="G7">
            <v>0.72</v>
          </cell>
          <cell r="H7" t="str">
            <v>Terraplenagem</v>
          </cell>
        </row>
        <row r="8">
          <cell r="A8" t="str">
            <v>01.100.02</v>
          </cell>
          <cell r="B8" t="str">
            <v>ESCAVAÇÃO, CARGA, TRANSPORTE MAT. 1ª CATEGORIA DMT=50M A 200M COM MOTOSCRAPER</v>
          </cell>
          <cell r="C8" t="str">
            <v>m³</v>
          </cell>
          <cell r="D8" t="str">
            <v>DNER-ES-280/97</v>
          </cell>
          <cell r="E8">
            <v>1.58</v>
          </cell>
          <cell r="F8">
            <v>0.52</v>
          </cell>
          <cell r="G8">
            <v>2.1</v>
          </cell>
          <cell r="H8" t="str">
            <v>Terraplenagem</v>
          </cell>
        </row>
        <row r="9">
          <cell r="A9" t="str">
            <v>01.100.03</v>
          </cell>
          <cell r="B9" t="str">
            <v>ESCAVAÇÃO, CARGA, TRANSPORTE MAT. 1ª CATEGORIA DMT=200M A 400M COM MOTOSCRAPER</v>
          </cell>
          <cell r="C9" t="str">
            <v>m³</v>
          </cell>
          <cell r="D9" t="str">
            <v>DNER-ES-280/97</v>
          </cell>
          <cell r="E9">
            <v>1.9</v>
          </cell>
          <cell r="F9">
            <v>0.62</v>
          </cell>
          <cell r="G9">
            <v>2.52</v>
          </cell>
          <cell r="H9" t="str">
            <v>Terraplenagem</v>
          </cell>
        </row>
        <row r="10">
          <cell r="A10" t="str">
            <v>01.100.04</v>
          </cell>
          <cell r="B10" t="str">
            <v>ESCAVAÇÃO, CARGA, TRANSPORTE MAT. 1ª CATEGORIA DMT=400M A 600M COM MOTOSCRAPER</v>
          </cell>
          <cell r="C10" t="str">
            <v>m³</v>
          </cell>
          <cell r="D10" t="str">
            <v>DNER-ES-280/97</v>
          </cell>
          <cell r="E10">
            <v>2.2400000000000002</v>
          </cell>
          <cell r="F10">
            <v>0.73</v>
          </cell>
          <cell r="G10">
            <v>2.97</v>
          </cell>
          <cell r="H10" t="str">
            <v>Terraplenagem</v>
          </cell>
        </row>
        <row r="11">
          <cell r="A11" t="str">
            <v>01.100.05</v>
          </cell>
          <cell r="B11" t="str">
            <v>ESCAVAÇÃO, CARGA, TRANSPORTE MAT. 1ª CATEGORIA DMT=600M A 800M COM MOTOSCRAPER</v>
          </cell>
          <cell r="C11" t="str">
            <v>m³</v>
          </cell>
          <cell r="D11" t="str">
            <v>DNER-ES-280/97</v>
          </cell>
          <cell r="E11">
            <v>2.54</v>
          </cell>
          <cell r="F11">
            <v>0.83</v>
          </cell>
          <cell r="G11">
            <v>3.37</v>
          </cell>
          <cell r="H11" t="str">
            <v>Terraplenagem</v>
          </cell>
        </row>
        <row r="12">
          <cell r="A12" t="str">
            <v>01.100.06</v>
          </cell>
          <cell r="B12" t="str">
            <v>ESCAVAÇÃO, CARGA, TRANSPORTE MAT. 1ª CATEGORIA DMT=800M A 1000M COM MOTOSCRAPER</v>
          </cell>
          <cell r="C12" t="str">
            <v>m³</v>
          </cell>
          <cell r="D12" t="str">
            <v>DNER-ES-280/97</v>
          </cell>
          <cell r="E12">
            <v>2.92</v>
          </cell>
          <cell r="F12">
            <v>0.95</v>
          </cell>
          <cell r="G12">
            <v>3.87</v>
          </cell>
          <cell r="H12" t="str">
            <v>Terraplenagem</v>
          </cell>
        </row>
        <row r="13">
          <cell r="A13" t="str">
            <v>01.100.07</v>
          </cell>
          <cell r="B13" t="str">
            <v>ESCAVAÇÃO, CARGA, TRANSPORTE MAT. 1ª CATEGORIA DMT=1000M A 1200M COM MOTOSCRAPER</v>
          </cell>
          <cell r="C13" t="str">
            <v>m³</v>
          </cell>
          <cell r="D13" t="str">
            <v>DNER-ES-280/97</v>
          </cell>
          <cell r="E13">
            <v>3.32</v>
          </cell>
          <cell r="F13">
            <v>1.08</v>
          </cell>
          <cell r="G13">
            <v>4.4000000000000004</v>
          </cell>
          <cell r="H13" t="str">
            <v>Terraplenagem</v>
          </cell>
        </row>
        <row r="14">
          <cell r="A14" t="str">
            <v>01.100.11</v>
          </cell>
          <cell r="B14" t="str">
            <v>ESCAVAÇÃO, CARGA, TRANSPORTE MAT. 1ª CATEGORIA DMT=400M A 600M COM CAMINHÃO BASCULANTE</v>
          </cell>
          <cell r="C14" t="str">
            <v>m³</v>
          </cell>
          <cell r="D14" t="str">
            <v>DNER-ES-280/97</v>
          </cell>
          <cell r="E14">
            <v>2.0099999999999998</v>
          </cell>
          <cell r="F14">
            <v>0.66</v>
          </cell>
          <cell r="G14">
            <v>2.67</v>
          </cell>
          <cell r="H14" t="str">
            <v>Terraplenagem</v>
          </cell>
        </row>
        <row r="15">
          <cell r="A15" t="str">
            <v>01.100.15</v>
          </cell>
          <cell r="B15" t="str">
            <v>ESCAVAÇÃO, CARGA, TRANSPORTE MAT. 1ª CATEGORIA DMT=1200M A 1400M COM CAMINHÃO BASCULANTE</v>
          </cell>
          <cell r="C15" t="str">
            <v>m³</v>
          </cell>
          <cell r="D15" t="str">
            <v>DNER-ES-280/97</v>
          </cell>
          <cell r="E15">
            <v>2.4900000000000002</v>
          </cell>
          <cell r="F15">
            <v>0.81</v>
          </cell>
          <cell r="G15">
            <v>3.3000000000000003</v>
          </cell>
          <cell r="H15" t="str">
            <v>Terraplenagem</v>
          </cell>
        </row>
        <row r="16">
          <cell r="A16" t="str">
            <v>01.100.16</v>
          </cell>
          <cell r="B16" t="str">
            <v>ESCAVAÇÃO, CARGA, TRANSPORTE MAT. 1ª CATEGORIA DMT=1400M A 1600M COM CAMINHÃO BASCULANTE</v>
          </cell>
          <cell r="C16" t="str">
            <v>m³</v>
          </cell>
          <cell r="D16" t="str">
            <v>DNER-ES-280/97</v>
          </cell>
          <cell r="E16">
            <v>2.57</v>
          </cell>
          <cell r="F16">
            <v>0.84</v>
          </cell>
          <cell r="G16">
            <v>3.4099999999999997</v>
          </cell>
          <cell r="H16" t="str">
            <v>Terraplenagem</v>
          </cell>
        </row>
        <row r="17">
          <cell r="A17" t="str">
            <v>01.100.17</v>
          </cell>
          <cell r="B17" t="str">
            <v>ESCAVAÇÃO, CARGA, TRANSPORTE MAT. 1ª CATEGORIA DMT=1600M A 1800M COM CAMINHÃO BASCULANTE</v>
          </cell>
          <cell r="C17" t="str">
            <v>m³</v>
          </cell>
          <cell r="D17" t="str">
            <v>DNER-ES-280/97</v>
          </cell>
          <cell r="E17">
            <v>2.63</v>
          </cell>
          <cell r="F17">
            <v>0.86</v>
          </cell>
          <cell r="G17">
            <v>3.4899999999999998</v>
          </cell>
          <cell r="H17" t="str">
            <v>Terraplenagem</v>
          </cell>
        </row>
        <row r="18">
          <cell r="A18" t="str">
            <v>01.100.18</v>
          </cell>
          <cell r="B18" t="str">
            <v>ESCAVAÇÃO, CARGA, TRANSPORTE MAT. 1ª CATEGORIA DMT=1800M A 2000M COM CAMINHÃO BASCULANTE</v>
          </cell>
          <cell r="C18" t="str">
            <v>m³</v>
          </cell>
          <cell r="D18" t="str">
            <v>DNER-ES-280/97</v>
          </cell>
          <cell r="E18">
            <v>2.77</v>
          </cell>
          <cell r="F18">
            <v>0.91</v>
          </cell>
          <cell r="G18">
            <v>3.68</v>
          </cell>
          <cell r="H18" t="str">
            <v>Terraplenagem</v>
          </cell>
        </row>
        <row r="19">
          <cell r="A19" t="str">
            <v>01.100.19</v>
          </cell>
          <cell r="B19" t="str">
            <v>ESCAVAÇÃO, CARGA, TRANSPORTE MAT. 1ª CATEGORIA DMT=2000M A 3000M COM CAMINHÃO BASCULANTE</v>
          </cell>
          <cell r="C19" t="str">
            <v>m³</v>
          </cell>
          <cell r="D19" t="str">
            <v>DNER-ES-280/97</v>
          </cell>
          <cell r="E19">
            <v>3.1</v>
          </cell>
          <cell r="F19">
            <v>1.01</v>
          </cell>
          <cell r="G19">
            <v>4.1100000000000003</v>
          </cell>
          <cell r="H19" t="str">
            <v>Terraplenagem</v>
          </cell>
        </row>
        <row r="20">
          <cell r="A20" t="str">
            <v>01.100.20</v>
          </cell>
          <cell r="B20" t="str">
            <v>ESCAVAÇÃO, CARGA, TRANSPORTE MAT. 1ª CATEGORIA DMT=3000M A 5000M COM CAMINHÃO BASCULANTE</v>
          </cell>
          <cell r="C20" t="str">
            <v>m³</v>
          </cell>
          <cell r="D20" t="str">
            <v>DNER-ES-280/97</v>
          </cell>
          <cell r="E20">
            <v>4</v>
          </cell>
          <cell r="F20">
            <v>1.31</v>
          </cell>
          <cell r="G20">
            <v>5.3100000000000005</v>
          </cell>
          <cell r="H20" t="str">
            <v>Terraplenagem</v>
          </cell>
        </row>
        <row r="21">
          <cell r="A21" t="str">
            <v>01.100.50</v>
          </cell>
          <cell r="B21" t="str">
            <v>ESCAVAÇÃO, CARGA, TRANSPORTE MAT. 1ª CATEGORIA DMT&gt;5000M COM CAMINHÃO BASCULANTE</v>
          </cell>
          <cell r="C21" t="str">
            <v>m³</v>
          </cell>
          <cell r="D21" t="str">
            <v>DNER-ES-280/97</v>
          </cell>
          <cell r="E21">
            <v>4.3499999999999996</v>
          </cell>
          <cell r="F21">
            <v>1.42</v>
          </cell>
          <cell r="G21">
            <v>5.77</v>
          </cell>
          <cell r="H21" t="str">
            <v>Terraplenagem</v>
          </cell>
        </row>
        <row r="22">
          <cell r="A22" t="str">
            <v>01.101.01</v>
          </cell>
          <cell r="B22" t="str">
            <v>ESCAVAÇÃO, CARGA, TRANSPORTE MAT. 2ª CATEGORIA DMT=50M</v>
          </cell>
          <cell r="C22" t="str">
            <v>m³</v>
          </cell>
          <cell r="D22" t="str">
            <v>DNER-ES-280/97</v>
          </cell>
          <cell r="E22">
            <v>1.1499999999999999</v>
          </cell>
          <cell r="F22">
            <v>0.38</v>
          </cell>
          <cell r="G22">
            <v>1.5299999999999998</v>
          </cell>
          <cell r="H22" t="str">
            <v>Terraplenagem</v>
          </cell>
        </row>
        <row r="23">
          <cell r="A23" t="str">
            <v>01.101.02</v>
          </cell>
          <cell r="B23" t="str">
            <v>ESCAVAÇÃO, CARGA, TRANSPORTE MAT. 2ª CATEGORIA DMT=50 A 200M COM MOTOSCRAPER</v>
          </cell>
          <cell r="C23" t="str">
            <v>m³</v>
          </cell>
          <cell r="D23" t="str">
            <v>DNER-ES-280/97</v>
          </cell>
          <cell r="E23">
            <v>2.73</v>
          </cell>
          <cell r="F23">
            <v>0.89</v>
          </cell>
          <cell r="G23">
            <v>3.62</v>
          </cell>
          <cell r="H23" t="str">
            <v>Terraplenagem</v>
          </cell>
        </row>
        <row r="24">
          <cell r="A24" t="str">
            <v>01.101.03</v>
          </cell>
          <cell r="B24" t="str">
            <v>ESCAVAÇÃO, CARGA, TRANSPORTE MAT. 2ª CATEGORIA DMT=200 A 400M COM MOTOSCRAPER</v>
          </cell>
          <cell r="C24" t="str">
            <v>m³</v>
          </cell>
          <cell r="D24" t="str">
            <v>DNER-ES-280/97</v>
          </cell>
          <cell r="E24">
            <v>2.75</v>
          </cell>
          <cell r="F24">
            <v>0.9</v>
          </cell>
          <cell r="G24">
            <v>3.65</v>
          </cell>
          <cell r="H24" t="str">
            <v>Terraplenagem</v>
          </cell>
        </row>
        <row r="25">
          <cell r="A25" t="str">
            <v>01.101.04</v>
          </cell>
          <cell r="B25" t="str">
            <v>ESCAVAÇÃO, CARGA, TRANSPORTE MAT. 2ª CATEGORIA DMT=400 A 600M COM MOTOSCRAPER</v>
          </cell>
          <cell r="C25" t="str">
            <v>m³</v>
          </cell>
          <cell r="D25" t="str">
            <v>DNER-ES-280/97</v>
          </cell>
          <cell r="E25">
            <v>3.31</v>
          </cell>
          <cell r="F25">
            <v>1.08</v>
          </cell>
          <cell r="G25">
            <v>4.3900000000000006</v>
          </cell>
          <cell r="H25" t="str">
            <v>Terraplenagem</v>
          </cell>
        </row>
        <row r="26">
          <cell r="A26" t="str">
            <v>01.101.05</v>
          </cell>
          <cell r="B26" t="str">
            <v>ESCAVAÇÃO, CARGA, TRANSPORTE MAT. 2ª CATEGORIA DMT=600 A 800M COM MOTOSCRAPER</v>
          </cell>
          <cell r="C26" t="str">
            <v>m³</v>
          </cell>
          <cell r="D26" t="str">
            <v>DNER-ES-280/97</v>
          </cell>
          <cell r="E26">
            <v>3.87</v>
          </cell>
          <cell r="F26">
            <v>1.26</v>
          </cell>
          <cell r="G26">
            <v>5.13</v>
          </cell>
          <cell r="H26" t="str">
            <v>Terraplenagem</v>
          </cell>
        </row>
        <row r="27">
          <cell r="A27" t="str">
            <v>01.101.06</v>
          </cell>
          <cell r="B27" t="str">
            <v>ESCAVAÇÃO, CARGA, TRANSPORTE MAT. 2ª CATEGORIA DMT=800 A 1000M COM MOTOSCRAPER</v>
          </cell>
          <cell r="C27" t="str">
            <v>m³</v>
          </cell>
          <cell r="D27" t="str">
            <v>DNER-ES-280/97</v>
          </cell>
          <cell r="E27">
            <v>4.43</v>
          </cell>
          <cell r="F27">
            <v>1.45</v>
          </cell>
          <cell r="G27">
            <v>5.88</v>
          </cell>
          <cell r="H27" t="str">
            <v>Terraplenagem</v>
          </cell>
        </row>
        <row r="28">
          <cell r="A28" t="str">
            <v>01.101.07</v>
          </cell>
          <cell r="B28" t="str">
            <v>ESCAVAÇÃO, CARGA, TRANSPORTE MAT. 2ª CATEGORIA DMT=1000 A 1200M COM MOTOSCRAPER</v>
          </cell>
          <cell r="C28" t="str">
            <v>m³</v>
          </cell>
          <cell r="D28" t="str">
            <v>DNER-ES-280/97</v>
          </cell>
          <cell r="E28">
            <v>4.43</v>
          </cell>
          <cell r="F28">
            <v>1.45</v>
          </cell>
          <cell r="G28">
            <v>5.88</v>
          </cell>
          <cell r="H28" t="str">
            <v>Terraplenagem</v>
          </cell>
        </row>
        <row r="29">
          <cell r="A29" t="str">
            <v>01.101.08</v>
          </cell>
          <cell r="B29" t="str">
            <v>ESCAVAÇÃO, CARGA, TRANSPORTE MAT. 2ª CATEGORIA DMT=1200 A 1400M COM MOTOSCRAPER</v>
          </cell>
          <cell r="C29" t="str">
            <v>m³</v>
          </cell>
          <cell r="D29" t="str">
            <v>DNER-ES-280/97</v>
          </cell>
          <cell r="E29">
            <v>5</v>
          </cell>
          <cell r="F29">
            <v>1.63</v>
          </cell>
          <cell r="G29">
            <v>6.63</v>
          </cell>
          <cell r="H29" t="str">
            <v>Terraplenagem</v>
          </cell>
        </row>
        <row r="30">
          <cell r="A30" t="str">
            <v>01.101.10</v>
          </cell>
          <cell r="B30" t="str">
            <v>ESCAVAÇÃO, CARGA, TRANSPORTE MAT. 2ª CATEGORIA DMT=1600 A 1800M COM MOTOSCRAPER</v>
          </cell>
          <cell r="C30" t="str">
            <v>m³</v>
          </cell>
          <cell r="D30" t="str">
            <v>DNER-ES-280/97</v>
          </cell>
          <cell r="E30">
            <v>3.04</v>
          </cell>
          <cell r="F30">
            <v>0.99</v>
          </cell>
          <cell r="G30">
            <v>4.03</v>
          </cell>
          <cell r="H30" t="str">
            <v>Terraplenagem</v>
          </cell>
        </row>
        <row r="31">
          <cell r="A31" t="str">
            <v>01.102.01</v>
          </cell>
          <cell r="B31" t="str">
            <v>ESCAVAÇÃO, CARGA, TRANSPORTE MAT. 3ª CATEGORIA DMT=50M</v>
          </cell>
          <cell r="C31" t="str">
            <v>m³</v>
          </cell>
          <cell r="D31" t="str">
            <v>DNER-ES-280/97</v>
          </cell>
          <cell r="E31">
            <v>9.1548099999999994</v>
          </cell>
          <cell r="F31">
            <v>2.99</v>
          </cell>
          <cell r="G31">
            <v>12.14481</v>
          </cell>
          <cell r="H31" t="str">
            <v>Terraplenagem</v>
          </cell>
        </row>
        <row r="32">
          <cell r="A32" t="str">
            <v>01.102.02</v>
          </cell>
          <cell r="B32" t="str">
            <v>ESCAVAÇÃO, CARGA, TRANSPORTE MAT. 3ª CATEGORIA DMT=50 A 200M COM CAMINHÃO BASCULANTE</v>
          </cell>
          <cell r="C32" t="str">
            <v>m³</v>
          </cell>
          <cell r="D32" t="str">
            <v>DNER-ES-280/97</v>
          </cell>
          <cell r="E32">
            <v>10.31481</v>
          </cell>
          <cell r="F32">
            <v>3.37</v>
          </cell>
          <cell r="G32">
            <v>13.684809999999999</v>
          </cell>
          <cell r="H32" t="str">
            <v>Terraplenagem</v>
          </cell>
        </row>
        <row r="33">
          <cell r="A33" t="str">
            <v>01.102.03</v>
          </cell>
          <cell r="B33" t="str">
            <v>ESCAVAÇÃO, CARGA, TRANSPORTE MAT. 3ª CATEGORIA DMT=200 A 400M COM CAMINHÃO BASCULANTE</v>
          </cell>
          <cell r="C33" t="str">
            <v>m³</v>
          </cell>
          <cell r="D33" t="str">
            <v>DNER-ES-280/97</v>
          </cell>
          <cell r="E33">
            <v>10.55481</v>
          </cell>
          <cell r="F33">
            <v>3.45</v>
          </cell>
          <cell r="G33">
            <v>14.004809999999999</v>
          </cell>
          <cell r="H33" t="str">
            <v>Terraplenagem</v>
          </cell>
        </row>
        <row r="34">
          <cell r="A34" t="str">
            <v>01.102.04</v>
          </cell>
          <cell r="B34" t="str">
            <v>ESCAVAÇÃO, CARGA, TRANSPORTE MAT. 3ª CATEGORIA DMT=400 A 600M COM CAMINHÃO BASCULANTE</v>
          </cell>
          <cell r="C34" t="str">
            <v>m³</v>
          </cell>
          <cell r="D34" t="str">
            <v>DNER-ES-280/97</v>
          </cell>
          <cell r="E34">
            <v>10.914809999999999</v>
          </cell>
          <cell r="F34">
            <v>3.57</v>
          </cell>
          <cell r="G34">
            <v>14.48481</v>
          </cell>
          <cell r="H34" t="str">
            <v>Terraplenagem</v>
          </cell>
        </row>
        <row r="35">
          <cell r="A35" t="str">
            <v>01.102.05</v>
          </cell>
          <cell r="B35" t="str">
            <v>ESCAVAÇÃO, CARGA, TRANSPORTE MAT. 3ª CATEGORIA DMT=600 A 800M COM CAMINHÃO BASCULANTE</v>
          </cell>
          <cell r="C35" t="str">
            <v>m³</v>
          </cell>
          <cell r="D35" t="str">
            <v>DNER-ES-280/97</v>
          </cell>
          <cell r="E35">
            <v>11.154809999999999</v>
          </cell>
          <cell r="F35">
            <v>3.65</v>
          </cell>
          <cell r="G35">
            <v>14.80481</v>
          </cell>
          <cell r="H35" t="str">
            <v>Terraplenagem</v>
          </cell>
        </row>
        <row r="36">
          <cell r="A36" t="str">
            <v>01.102.06</v>
          </cell>
          <cell r="B36" t="str">
            <v>ESCAVAÇÃO, CARGA, TRANSPORTE MAT. 3ª CATEGORIA DMT=800 A 1000M COM CAMINHÃO BASCULANTE</v>
          </cell>
          <cell r="C36" t="str">
            <v>m³</v>
          </cell>
          <cell r="D36" t="str">
            <v>DNER-ES-280/97</v>
          </cell>
          <cell r="E36">
            <v>11.38481</v>
          </cell>
          <cell r="F36">
            <v>3.72</v>
          </cell>
          <cell r="G36">
            <v>15.104810000000001</v>
          </cell>
          <cell r="H36" t="str">
            <v>Terraplenagem</v>
          </cell>
        </row>
        <row r="37">
          <cell r="A37" t="str">
            <v>01.102.07</v>
          </cell>
          <cell r="B37" t="str">
            <v>ESCAVAÇÃO, CARGA, TRANSPORTE MAT. 3ª CATEGORIA DMT=1000 A 1200M COM CAMINHÃO BASCULANTE</v>
          </cell>
          <cell r="C37" t="str">
            <v>m³</v>
          </cell>
          <cell r="D37" t="str">
            <v>DNER-ES-280/97</v>
          </cell>
          <cell r="E37">
            <v>11.494810000000001</v>
          </cell>
          <cell r="F37">
            <v>3.76</v>
          </cell>
          <cell r="G37">
            <v>15.254810000000001</v>
          </cell>
          <cell r="H37" t="str">
            <v>Terraplenagem</v>
          </cell>
        </row>
        <row r="38">
          <cell r="A38" t="str">
            <v>01.102.08</v>
          </cell>
          <cell r="B38" t="str">
            <v>ESCAVAÇÃO, CARGA, TRANSPORTE MAT. 3ª CATEGORIA DMT=1200 A 1400M COM CAMINHÃO BASCULANTE</v>
          </cell>
          <cell r="C38" t="str">
            <v>m³</v>
          </cell>
          <cell r="D38" t="str">
            <v>DNER-ES-280/97</v>
          </cell>
          <cell r="E38">
            <v>11.69481</v>
          </cell>
          <cell r="F38">
            <v>3.82</v>
          </cell>
          <cell r="G38">
            <v>15.514810000000001</v>
          </cell>
          <cell r="H38" t="str">
            <v>Terraplenagem</v>
          </cell>
        </row>
        <row r="39">
          <cell r="A39" t="str">
            <v>01.102.10</v>
          </cell>
          <cell r="B39" t="str">
            <v>ESCAVAÇÃO, CARGA, TRANSPORTE MAT. 3ª CATEGORIA DMT=1600 A 1800M COM CAMINHÃO BASCULANTE</v>
          </cell>
          <cell r="C39" t="str">
            <v>m³</v>
          </cell>
          <cell r="D39" t="str">
            <v>DNER-ES-280/97</v>
          </cell>
          <cell r="E39">
            <v>11.994810000000001</v>
          </cell>
          <cell r="F39">
            <v>3.92</v>
          </cell>
          <cell r="G39">
            <v>15.914810000000001</v>
          </cell>
          <cell r="H39" t="str">
            <v>Terraplenagem</v>
          </cell>
        </row>
        <row r="40">
          <cell r="A40" t="str">
            <v>01.102.12</v>
          </cell>
          <cell r="B40" t="str">
            <v>ESCAVAÇÃO, CARGA, TRANSPORTE MAT. 3ª CATEGORIA DMT=2000 A 3000M COM CAMINHÃO BASCULANTE</v>
          </cell>
          <cell r="C40" t="str">
            <v>m³</v>
          </cell>
          <cell r="D40" t="str">
            <v>DNER-ES-280/97</v>
          </cell>
          <cell r="E40">
            <v>12.164809999999999</v>
          </cell>
          <cell r="F40">
            <v>3.98</v>
          </cell>
          <cell r="G40">
            <v>16.14481</v>
          </cell>
          <cell r="H40" t="str">
            <v>Terraplenagem</v>
          </cell>
        </row>
        <row r="41">
          <cell r="A41" t="str">
            <v>01.102.13</v>
          </cell>
          <cell r="B41" t="str">
            <v>ESCAVAÇÃO, CARGA, TRANSPORTE MAT. 3ª CATEGORIA DMT=3000 A 5000M COM CAMINHÃO BASCULANTE</v>
          </cell>
          <cell r="C41" t="str">
            <v>m³</v>
          </cell>
          <cell r="D41" t="str">
            <v>DNER-ES-280/97</v>
          </cell>
          <cell r="E41">
            <v>12.36481</v>
          </cell>
          <cell r="F41">
            <v>4.04</v>
          </cell>
          <cell r="G41">
            <v>16.404810000000001</v>
          </cell>
          <cell r="H41" t="str">
            <v>Terraplenagem</v>
          </cell>
        </row>
        <row r="42">
          <cell r="A42" t="str">
            <v>01.300.01</v>
          </cell>
          <cell r="B42" t="str">
            <v>ESCAVAÇÃO CARGA TRANSPORTE DE SOLOS MOLES DMT 0 A 200M</v>
          </cell>
          <cell r="C42" t="str">
            <v>m³</v>
          </cell>
          <cell r="D42" t="str">
            <v>DNER-ES-280/97</v>
          </cell>
          <cell r="E42">
            <v>5.26</v>
          </cell>
          <cell r="F42">
            <v>1.72</v>
          </cell>
          <cell r="G42">
            <v>6.9799999999999995</v>
          </cell>
          <cell r="H42" t="str">
            <v>Terraplenagem</v>
          </cell>
        </row>
        <row r="43">
          <cell r="A43" t="str">
            <v>01.300.02</v>
          </cell>
          <cell r="B43" t="str">
            <v>ESCAVAÇÃO CARGA TRANSPORTE DE SOLOS MOLES DMT 200 A 400M</v>
          </cell>
          <cell r="C43" t="str">
            <v>m³</v>
          </cell>
          <cell r="D43" t="str">
            <v>DNER-ES-280/97</v>
          </cell>
          <cell r="E43">
            <v>5.65</v>
          </cell>
          <cell r="F43">
            <v>1.85</v>
          </cell>
          <cell r="G43">
            <v>7.5</v>
          </cell>
          <cell r="H43" t="str">
            <v>Terraplenagem</v>
          </cell>
        </row>
        <row r="44">
          <cell r="A44" t="str">
            <v>01.300.03</v>
          </cell>
          <cell r="B44" t="str">
            <v>ESCAVAÇÃO CARGA TRANSPORTE DE SOLOS MOLES DMT 400 A 600M</v>
          </cell>
          <cell r="C44" t="str">
            <v>m³</v>
          </cell>
          <cell r="D44" t="str">
            <v>DNER-ES-280/97</v>
          </cell>
          <cell r="E44">
            <v>5.81</v>
          </cell>
          <cell r="F44">
            <v>1.9</v>
          </cell>
          <cell r="G44">
            <v>7.7099999999999991</v>
          </cell>
          <cell r="H44" t="str">
            <v>Terraplenagem</v>
          </cell>
        </row>
        <row r="45">
          <cell r="A45" t="str">
            <v>01.300.04</v>
          </cell>
          <cell r="B45" t="str">
            <v>ESCAVAÇÃO CARGA TRANSPORTE DE SOLOS MOLES DMT 600 A 800M</v>
          </cell>
          <cell r="C45" t="str">
            <v>m³</v>
          </cell>
          <cell r="D45" t="str">
            <v>DNER-ES-280/97</v>
          </cell>
          <cell r="E45">
            <v>6</v>
          </cell>
          <cell r="F45">
            <v>1.96</v>
          </cell>
          <cell r="G45">
            <v>7.96</v>
          </cell>
          <cell r="H45" t="str">
            <v>Terraplenagem</v>
          </cell>
        </row>
        <row r="46">
          <cell r="A46" t="str">
            <v>01.300.05</v>
          </cell>
          <cell r="B46" t="str">
            <v>ESCAVAÇÃO CARGA TRANSPORTE DE SOLOS MOLES DMT 800 A 1000M</v>
          </cell>
          <cell r="C46" t="str">
            <v>m³</v>
          </cell>
          <cell r="D46" t="str">
            <v>DNER-ES-280/97</v>
          </cell>
          <cell r="E46">
            <v>6.39</v>
          </cell>
          <cell r="F46">
            <v>2.09</v>
          </cell>
          <cell r="G46">
            <v>8.48</v>
          </cell>
          <cell r="H46" t="str">
            <v>Terraplenagem</v>
          </cell>
        </row>
        <row r="47">
          <cell r="A47" t="str">
            <v>01.300.08</v>
          </cell>
          <cell r="B47" t="str">
            <v>ESCAVAÇÃO CARGA TRANSPORTE DE SOLOS MOLES DMT 1400 A 1600M</v>
          </cell>
          <cell r="C47" t="str">
            <v>m³</v>
          </cell>
          <cell r="D47" t="str">
            <v>DNER-ES-280/97</v>
          </cell>
          <cell r="E47">
            <v>6.94</v>
          </cell>
          <cell r="F47">
            <v>2.27</v>
          </cell>
          <cell r="G47">
            <v>9.2100000000000009</v>
          </cell>
          <cell r="H47" t="str">
            <v>Terraplenagem</v>
          </cell>
        </row>
        <row r="48">
          <cell r="A48" t="str">
            <v>01.300.09</v>
          </cell>
          <cell r="B48" t="str">
            <v>ESCAVAÇÃO CARGA TRANSPORTE DE SOLOS MOLES DMT 1600 A 1800M</v>
          </cell>
          <cell r="C48" t="str">
            <v>m³</v>
          </cell>
          <cell r="D48" t="str">
            <v>DNER-ES-280/97</v>
          </cell>
          <cell r="E48">
            <v>7.12</v>
          </cell>
          <cell r="F48">
            <v>2.33</v>
          </cell>
          <cell r="G48">
            <v>9.4499999999999993</v>
          </cell>
          <cell r="H48" t="str">
            <v>Terraplenagem</v>
          </cell>
        </row>
        <row r="49">
          <cell r="A49" t="str">
            <v>01.300.11</v>
          </cell>
          <cell r="B49" t="str">
            <v>ESCAVAÇÃO CARGA TRANSPORTE DE SOLOS MOLES DMT 2000 A 3000M</v>
          </cell>
          <cell r="C49" t="str">
            <v>m³</v>
          </cell>
          <cell r="D49" t="str">
            <v>DNER-ES-280/97</v>
          </cell>
          <cell r="E49">
            <v>7.77</v>
          </cell>
          <cell r="F49">
            <v>2.54</v>
          </cell>
          <cell r="G49">
            <v>10.309999999999999</v>
          </cell>
          <cell r="H49" t="str">
            <v>Terraplenagem</v>
          </cell>
        </row>
        <row r="50">
          <cell r="A50" t="str">
            <v>01.510.00</v>
          </cell>
          <cell r="B50" t="str">
            <v>COMPACTAÇÃO DE ATERROS A 95% DO PROCTOR NORMAL</v>
          </cell>
          <cell r="C50" t="str">
            <v>m³</v>
          </cell>
          <cell r="D50" t="str">
            <v>DNER-ES-282/97</v>
          </cell>
          <cell r="E50">
            <v>0.8</v>
          </cell>
          <cell r="F50">
            <v>0.26</v>
          </cell>
          <cell r="G50">
            <v>1.06</v>
          </cell>
          <cell r="H50" t="str">
            <v>Terraplenagem</v>
          </cell>
        </row>
        <row r="51">
          <cell r="A51" t="str">
            <v>01.511.00</v>
          </cell>
          <cell r="B51" t="str">
            <v>COMPACTAÇÃO DE ATERROS A 100% DO PROCTOR NORMAL</v>
          </cell>
          <cell r="C51" t="str">
            <v>m³</v>
          </cell>
          <cell r="D51" t="str">
            <v>DNER-ES-282/97</v>
          </cell>
          <cell r="E51">
            <v>0.95</v>
          </cell>
          <cell r="F51">
            <v>0.31</v>
          </cell>
          <cell r="G51">
            <v>1.26</v>
          </cell>
          <cell r="H51" t="str">
            <v>Terraplenagem</v>
          </cell>
        </row>
        <row r="52">
          <cell r="A52" t="str">
            <v>10.000.01</v>
          </cell>
          <cell r="B52" t="str">
            <v>CAMADA DRENANTE (AREIA) PARA FUNDAÇÃO EM ATERROS</v>
          </cell>
          <cell r="C52" t="str">
            <v>m³</v>
          </cell>
          <cell r="D52" t="str">
            <v>DNER-ES-282/98</v>
          </cell>
          <cell r="E52">
            <v>41</v>
          </cell>
          <cell r="F52">
            <v>13.4</v>
          </cell>
          <cell r="G52">
            <v>54.4</v>
          </cell>
          <cell r="H52" t="str">
            <v>Terraplenagem</v>
          </cell>
        </row>
        <row r="53">
          <cell r="A53" t="str">
            <v>DRENAGEM</v>
          </cell>
        </row>
        <row r="54">
          <cell r="A54" t="str">
            <v>04.000.00</v>
          </cell>
          <cell r="B54" t="str">
            <v>ESCAVAÇÃO MANUAL DE MATERIAL DE 1ª CATEGORIA</v>
          </cell>
          <cell r="C54" t="str">
            <v>m³</v>
          </cell>
          <cell r="D54" t="str">
            <v>DNER-ES-280/97</v>
          </cell>
          <cell r="E54">
            <v>15.54</v>
          </cell>
          <cell r="F54">
            <v>5.08</v>
          </cell>
          <cell r="G54">
            <v>20.619999999999997</v>
          </cell>
          <cell r="H54" t="str">
            <v>Drenagem</v>
          </cell>
        </row>
        <row r="55">
          <cell r="A55" t="str">
            <v>04.001.00</v>
          </cell>
          <cell r="B55" t="str">
            <v>ESCAVAÇÃO MECÂNICA DE VALA EM MATERIAL DE 1ª CATEGORIA</v>
          </cell>
          <cell r="C55" t="str">
            <v>m³</v>
          </cell>
          <cell r="D55" t="str">
            <v>DNER-ES-334/97</v>
          </cell>
          <cell r="E55">
            <v>1.78</v>
          </cell>
          <cell r="F55">
            <v>0.57999999999999996</v>
          </cell>
          <cell r="G55">
            <v>2.36</v>
          </cell>
          <cell r="H55" t="str">
            <v>Drenagem</v>
          </cell>
        </row>
        <row r="56">
          <cell r="A56" t="str">
            <v>04.001.01</v>
          </cell>
          <cell r="B56" t="str">
            <v>ESCAVAÇÃO MECÂNICA REAT. E COMP. VALA MATERIAL 1ª CATEGORIA</v>
          </cell>
          <cell r="C56" t="str">
            <v>m³</v>
          </cell>
          <cell r="D56" t="str">
            <v>DNER-ES-334/97</v>
          </cell>
          <cell r="E56">
            <v>3.06</v>
          </cell>
          <cell r="F56">
            <v>1</v>
          </cell>
          <cell r="G56">
            <v>4.0600000000000005</v>
          </cell>
          <cell r="H56" t="str">
            <v>Drenagem</v>
          </cell>
        </row>
        <row r="57">
          <cell r="A57" t="str">
            <v>04.011.00</v>
          </cell>
          <cell r="B57" t="str">
            <v>ESCAVAÇÃO MECÂNICA DE VALA EM MATERIAL DE 2ª CATEGORIA</v>
          </cell>
          <cell r="C57" t="str">
            <v>m³</v>
          </cell>
          <cell r="D57" t="str">
            <v>DNER-ES-280/97</v>
          </cell>
          <cell r="E57">
            <v>2.13</v>
          </cell>
          <cell r="F57">
            <v>0.7</v>
          </cell>
          <cell r="G57">
            <v>2.83</v>
          </cell>
          <cell r="H57" t="str">
            <v>Drenagem</v>
          </cell>
        </row>
        <row r="58">
          <cell r="A58" t="str">
            <v>04.011.01</v>
          </cell>
          <cell r="B58" t="str">
            <v>ESCAVAÇÃO MECÂNICA REAT. E COMP. VALA MATERIAL 2ª CATEGORIA</v>
          </cell>
          <cell r="C58" t="str">
            <v>m³</v>
          </cell>
          <cell r="D58" t="str">
            <v>DNER-ES-334/97</v>
          </cell>
          <cell r="E58">
            <v>3.68</v>
          </cell>
          <cell r="F58">
            <v>1.2</v>
          </cell>
          <cell r="G58">
            <v>4.88</v>
          </cell>
          <cell r="H58" t="str">
            <v>Drenagem</v>
          </cell>
        </row>
        <row r="59">
          <cell r="A59" t="str">
            <v>04.400.01</v>
          </cell>
          <cell r="B59" t="str">
            <v>VALETA DE PROTEÇÃO DE CORTES C/ REVEST. VEGETAL - VPC 01</v>
          </cell>
          <cell r="C59" t="str">
            <v>m</v>
          </cell>
          <cell r="D59" t="str">
            <v>DNER-ES-288/97</v>
          </cell>
          <cell r="E59">
            <v>27.73</v>
          </cell>
          <cell r="F59">
            <v>9.06</v>
          </cell>
          <cell r="G59">
            <v>36.79</v>
          </cell>
          <cell r="H59" t="str">
            <v>Drenagem</v>
          </cell>
        </row>
        <row r="60">
          <cell r="A60" t="str">
            <v>04.400.04</v>
          </cell>
          <cell r="B60" t="str">
            <v>VALETA DE PROTEÇÃO DE CORTES C/ REVEST. CONCRETO - VPC 04</v>
          </cell>
          <cell r="C60" t="str">
            <v>m</v>
          </cell>
          <cell r="D60" t="str">
            <v>DNER-ES-288/97</v>
          </cell>
          <cell r="E60">
            <v>34.000000000000007</v>
          </cell>
          <cell r="F60">
            <v>11.11</v>
          </cell>
          <cell r="G60">
            <v>45.110000000000007</v>
          </cell>
          <cell r="H60" t="str">
            <v>Drenagem</v>
          </cell>
        </row>
        <row r="61">
          <cell r="A61" t="str">
            <v>04.401.01</v>
          </cell>
          <cell r="B61" t="str">
            <v>VALETA DE PROTEÇÃO DE ATERROS C/ REVEST. VEGETAL - VPA 01</v>
          </cell>
          <cell r="C61" t="str">
            <v>m</v>
          </cell>
          <cell r="D61" t="str">
            <v>DNER-ES-288/97</v>
          </cell>
          <cell r="E61">
            <v>28.54</v>
          </cell>
          <cell r="F61">
            <v>9.33</v>
          </cell>
          <cell r="G61">
            <v>37.869999999999997</v>
          </cell>
          <cell r="H61" t="str">
            <v>Drenagem</v>
          </cell>
        </row>
        <row r="62">
          <cell r="A62" t="str">
            <v>04.401.04</v>
          </cell>
          <cell r="B62" t="str">
            <v>VALETA DE PROTEÇÃO DE ATERROS C/ REVEST. CONCRETO - VPA 04</v>
          </cell>
          <cell r="C62" t="str">
            <v>m</v>
          </cell>
          <cell r="D62" t="str">
            <v>DNER-ES-288/97</v>
          </cell>
          <cell r="E62">
            <v>33.07</v>
          </cell>
          <cell r="F62">
            <v>10.81</v>
          </cell>
          <cell r="G62">
            <v>43.88</v>
          </cell>
          <cell r="H62" t="str">
            <v>Drenagem</v>
          </cell>
        </row>
        <row r="63">
          <cell r="A63" t="str">
            <v>04.500.02</v>
          </cell>
          <cell r="B63" t="str">
            <v>DRENO LONGITUDINAL PROF. P/CORTE EM SOLO - DPS 02</v>
          </cell>
          <cell r="C63" t="str">
            <v>m</v>
          </cell>
          <cell r="D63" t="str">
            <v>DNER-ES 292/97</v>
          </cell>
          <cell r="E63">
            <v>37.950000000000003</v>
          </cell>
          <cell r="F63">
            <v>12.4</v>
          </cell>
          <cell r="G63">
            <v>50.35</v>
          </cell>
          <cell r="H63" t="str">
            <v>Drenagem</v>
          </cell>
        </row>
        <row r="64">
          <cell r="A64" t="str">
            <v>04.500.07</v>
          </cell>
          <cell r="B64" t="str">
            <v>DRENO LONGITUDINAL PROF. P/CORTE EM SOLO - DPS 07</v>
          </cell>
          <cell r="C64" t="str">
            <v>m</v>
          </cell>
          <cell r="D64" t="str">
            <v>DNER-ES 292/97</v>
          </cell>
          <cell r="E64">
            <v>55.84</v>
          </cell>
          <cell r="F64">
            <v>18.25</v>
          </cell>
          <cell r="G64">
            <v>74.09</v>
          </cell>
          <cell r="H64" t="str">
            <v>Drenagem</v>
          </cell>
        </row>
        <row r="65">
          <cell r="A65" t="str">
            <v>04.502.02</v>
          </cell>
          <cell r="B65" t="str">
            <v>BOCA DE SAÍDA P/DRENO LONGITUDINAL PROF. BSD 02</v>
          </cell>
          <cell r="C65" t="str">
            <v>m</v>
          </cell>
          <cell r="D65" t="str">
            <v>DNER-ES 292/97</v>
          </cell>
          <cell r="E65">
            <v>63.86</v>
          </cell>
          <cell r="F65">
            <v>20.87</v>
          </cell>
          <cell r="G65">
            <v>84.73</v>
          </cell>
          <cell r="H65" t="str">
            <v>Drenagem</v>
          </cell>
        </row>
        <row r="66">
          <cell r="A66" t="str">
            <v>04.900.01</v>
          </cell>
          <cell r="B66" t="str">
            <v>SARJETA TRIANGULAR DE CONCRETO  – STC 01</v>
          </cell>
          <cell r="C66" t="str">
            <v>m</v>
          </cell>
          <cell r="D66" t="str">
            <v>DNER-ES 288/97</v>
          </cell>
          <cell r="E66">
            <v>28.789999999999996</v>
          </cell>
          <cell r="F66">
            <v>9.41</v>
          </cell>
          <cell r="G66">
            <v>38.199999999999996</v>
          </cell>
          <cell r="H66" t="str">
            <v>Drenagem</v>
          </cell>
        </row>
        <row r="67">
          <cell r="A67" t="str">
            <v>04.900.02</v>
          </cell>
          <cell r="B67" t="str">
            <v>SARJETA TRIANGULAR DE CONCRETO  – STC 02</v>
          </cell>
          <cell r="C67" t="str">
            <v>m</v>
          </cell>
          <cell r="D67" t="str">
            <v>DNER-ES 288/97</v>
          </cell>
          <cell r="E67">
            <v>19.32</v>
          </cell>
          <cell r="F67">
            <v>6.31</v>
          </cell>
          <cell r="G67">
            <v>25.63</v>
          </cell>
          <cell r="H67" t="str">
            <v>Drenagem</v>
          </cell>
        </row>
        <row r="68">
          <cell r="A68" t="str">
            <v>04.900.04</v>
          </cell>
          <cell r="B68" t="str">
            <v>SARJETA TRIANGULAR DE CONCRETO  – STC 04</v>
          </cell>
          <cell r="C68" t="str">
            <v>m</v>
          </cell>
          <cell r="D68" t="str">
            <v>DNER-ES 288/97</v>
          </cell>
          <cell r="E68">
            <v>13.63</v>
          </cell>
          <cell r="F68">
            <v>4.45</v>
          </cell>
          <cell r="G68">
            <v>18.080000000000002</v>
          </cell>
          <cell r="H68" t="str">
            <v>Drenagem</v>
          </cell>
        </row>
        <row r="69">
          <cell r="A69" t="str">
            <v>04.901.22</v>
          </cell>
          <cell r="B69" t="str">
            <v>SARJETA DE CANTEIRO CENTRAL DE CONCRETO - SCC 04</v>
          </cell>
          <cell r="C69" t="str">
            <v>m</v>
          </cell>
          <cell r="D69" t="str">
            <v>DNER-ES 288/97</v>
          </cell>
          <cell r="E69">
            <v>34.19</v>
          </cell>
          <cell r="F69">
            <v>11.17</v>
          </cell>
          <cell r="G69">
            <v>45.36</v>
          </cell>
          <cell r="H69" t="str">
            <v>Drenagem</v>
          </cell>
        </row>
        <row r="70">
          <cell r="A70" t="str">
            <v>04.910.01</v>
          </cell>
          <cell r="B70" t="str">
            <v>MEIO-FIO DE CONCRETO - MFC 01</v>
          </cell>
          <cell r="C70" t="str">
            <v>m</v>
          </cell>
          <cell r="D70" t="str">
            <v>DNER-ES 290/97</v>
          </cell>
          <cell r="E70">
            <v>27.869999999999997</v>
          </cell>
          <cell r="F70">
            <v>9.11</v>
          </cell>
          <cell r="G70">
            <v>36.979999999999997</v>
          </cell>
          <cell r="H70" t="str">
            <v>Drenagem</v>
          </cell>
        </row>
        <row r="71">
          <cell r="A71" t="str">
            <v>04.910.03</v>
          </cell>
          <cell r="B71" t="str">
            <v>MEIO-FIO DE CONCRETO - MFC 03</v>
          </cell>
          <cell r="C71" t="str">
            <v>m</v>
          </cell>
          <cell r="D71" t="str">
            <v>DNER-ES 290/97</v>
          </cell>
          <cell r="E71">
            <v>12.79</v>
          </cell>
          <cell r="F71">
            <v>4.18</v>
          </cell>
          <cell r="G71">
            <v>16.97</v>
          </cell>
          <cell r="H71" t="str">
            <v>Drenagem</v>
          </cell>
        </row>
        <row r="72">
          <cell r="A72" t="str">
            <v>04.910.05</v>
          </cell>
          <cell r="B72" t="str">
            <v>MEIO-FIO DE CONCRETO - MFC 05</v>
          </cell>
          <cell r="C72" t="str">
            <v>m</v>
          </cell>
          <cell r="D72" t="str">
            <v>DNER-ES 290/97</v>
          </cell>
          <cell r="E72">
            <v>12.839999999999998</v>
          </cell>
          <cell r="F72">
            <v>4.2</v>
          </cell>
          <cell r="G72">
            <v>17.04</v>
          </cell>
          <cell r="H72" t="str">
            <v>Drenagem</v>
          </cell>
        </row>
        <row r="73">
          <cell r="A73" t="str">
            <v>04.930.01</v>
          </cell>
          <cell r="B73" t="str">
            <v>CAIXA COLETORA DE SARJETA - CCS 01</v>
          </cell>
          <cell r="C73" t="str">
            <v>unid.</v>
          </cell>
          <cell r="D73" t="str">
            <v>DNER-ES-287/97</v>
          </cell>
          <cell r="E73">
            <v>694.62</v>
          </cell>
          <cell r="F73">
            <v>227</v>
          </cell>
          <cell r="G73">
            <v>921.62</v>
          </cell>
          <cell r="H73" t="str">
            <v>Drenagem</v>
          </cell>
        </row>
        <row r="74">
          <cell r="A74" t="str">
            <v>04.930.04</v>
          </cell>
          <cell r="B74" t="str">
            <v>CAIXA COLETORA DE SARJETA - CCS 04</v>
          </cell>
          <cell r="C74" t="str">
            <v>unid.</v>
          </cell>
          <cell r="D74" t="str">
            <v>DNER-ES-287/97</v>
          </cell>
          <cell r="E74">
            <v>636.63</v>
          </cell>
          <cell r="F74">
            <v>208.05</v>
          </cell>
          <cell r="G74">
            <v>844.68000000000006</v>
          </cell>
          <cell r="H74" t="str">
            <v>Drenagem</v>
          </cell>
        </row>
        <row r="75">
          <cell r="A75" t="str">
            <v>04.931.04</v>
          </cell>
          <cell r="B75" t="str">
            <v>CAIXA COLETORA DE TALVEGUE - CCT 04</v>
          </cell>
          <cell r="C75" t="str">
            <v>unid.</v>
          </cell>
          <cell r="D75" t="str">
            <v>DNER-ES-287/97</v>
          </cell>
          <cell r="E75">
            <v>648.08000000000004</v>
          </cell>
          <cell r="F75">
            <v>211.79</v>
          </cell>
          <cell r="G75">
            <v>859.87</v>
          </cell>
          <cell r="H75" t="str">
            <v>Drenagem</v>
          </cell>
        </row>
        <row r="76">
          <cell r="A76" t="str">
            <v>04.940.02</v>
          </cell>
          <cell r="B76" t="str">
            <v>DESCIDA D'ÁGUA TIPO RÁPIDA CANAL RETANGULAR - DAR 02</v>
          </cell>
          <cell r="C76" t="str">
            <v>m</v>
          </cell>
          <cell r="D76" t="str">
            <v>DNER-ES-291/97</v>
          </cell>
          <cell r="E76">
            <v>38.049999999999997</v>
          </cell>
          <cell r="F76">
            <v>12.43</v>
          </cell>
          <cell r="G76">
            <v>50.48</v>
          </cell>
          <cell r="H76" t="str">
            <v>Drenagem</v>
          </cell>
        </row>
        <row r="77">
          <cell r="A77" t="str">
            <v>04.940.03</v>
          </cell>
          <cell r="B77" t="str">
            <v>DESCIDA D'ÁGUA TIPO RÁPIDA CANAL RETANGULAR - DAR 03</v>
          </cell>
          <cell r="C77" t="str">
            <v>m</v>
          </cell>
          <cell r="D77" t="str">
            <v>DNER-ES-291/97</v>
          </cell>
          <cell r="E77">
            <v>52.16</v>
          </cell>
          <cell r="F77">
            <v>17.05</v>
          </cell>
          <cell r="G77">
            <v>69.209999999999994</v>
          </cell>
          <cell r="H77" t="str">
            <v>Drenagem</v>
          </cell>
        </row>
        <row r="78">
          <cell r="A78" t="str">
            <v>04.941.01</v>
          </cell>
          <cell r="B78" t="str">
            <v>DESCIDA D'ÁGUA ATERROS EM DEGRAUS - DAD 01</v>
          </cell>
          <cell r="C78" t="str">
            <v>m</v>
          </cell>
          <cell r="D78" t="str">
            <v>DNER-ES-291/97</v>
          </cell>
          <cell r="E78">
            <v>50.730000000000004</v>
          </cell>
          <cell r="F78">
            <v>16.579999999999998</v>
          </cell>
          <cell r="G78">
            <v>67.31</v>
          </cell>
          <cell r="H78" t="str">
            <v>Drenagem</v>
          </cell>
        </row>
        <row r="79">
          <cell r="A79" t="str">
            <v>04.941.06</v>
          </cell>
          <cell r="B79" t="str">
            <v>DESCIDA D'ÁGUA ATERROS EM DEGRAUS ARMADOS - DAD 06</v>
          </cell>
          <cell r="C79" t="str">
            <v>m</v>
          </cell>
          <cell r="D79" t="str">
            <v>DNER-ES-291/97</v>
          </cell>
          <cell r="E79">
            <v>213.45000000000002</v>
          </cell>
          <cell r="F79">
            <v>69.760000000000005</v>
          </cell>
          <cell r="G79">
            <v>283.21000000000004</v>
          </cell>
          <cell r="H79" t="str">
            <v>Drenagem</v>
          </cell>
        </row>
        <row r="80">
          <cell r="A80" t="str">
            <v>04.941.08</v>
          </cell>
          <cell r="B80" t="str">
            <v>DESCIDA D'ÁGUA ATERROS EM DEGRAUS ARMADOS - DAD 08</v>
          </cell>
          <cell r="C80" t="str">
            <v>m</v>
          </cell>
          <cell r="D80" t="str">
            <v>DNER-ES-291/97</v>
          </cell>
          <cell r="E80">
            <v>248.56</v>
          </cell>
          <cell r="F80">
            <v>81.23</v>
          </cell>
          <cell r="G80">
            <v>329.79</v>
          </cell>
          <cell r="H80" t="str">
            <v>Drenagem</v>
          </cell>
        </row>
        <row r="81">
          <cell r="A81" t="str">
            <v>04.941.31</v>
          </cell>
          <cell r="B81" t="str">
            <v>DESCIDA D'ÁGUA CORTES EM DEGRAUS - DCD 01</v>
          </cell>
          <cell r="C81" t="str">
            <v>m</v>
          </cell>
          <cell r="D81" t="str">
            <v>DNER-ES-291/97</v>
          </cell>
          <cell r="E81">
            <v>51.340000000000011</v>
          </cell>
          <cell r="F81">
            <v>16.78</v>
          </cell>
          <cell r="G81">
            <v>68.12</v>
          </cell>
          <cell r="H81" t="str">
            <v>Drenagem</v>
          </cell>
        </row>
        <row r="82">
          <cell r="A82" t="str">
            <v>04.941.32</v>
          </cell>
          <cell r="B82" t="str">
            <v>DESCIDA D'ÁGUA CORTES EM DEGRAUS ARM. - DCD 02</v>
          </cell>
          <cell r="C82" t="str">
            <v>m</v>
          </cell>
          <cell r="D82" t="str">
            <v>DNER-ES-291/97</v>
          </cell>
          <cell r="E82">
            <v>69.02000000000001</v>
          </cell>
          <cell r="F82">
            <v>22.56</v>
          </cell>
          <cell r="G82">
            <v>91.580000000000013</v>
          </cell>
          <cell r="H82" t="str">
            <v>Drenagem</v>
          </cell>
        </row>
        <row r="83">
          <cell r="A83" t="str">
            <v>04.942.01</v>
          </cell>
          <cell r="B83" t="str">
            <v>ENTRADA D'ÁGUA - EDA 01</v>
          </cell>
          <cell r="C83" t="str">
            <v>unid.</v>
          </cell>
          <cell r="D83" t="str">
            <v>DNER-ES-291/97</v>
          </cell>
          <cell r="E83">
            <v>22.689999999999998</v>
          </cell>
          <cell r="F83">
            <v>7.42</v>
          </cell>
          <cell r="G83">
            <v>30.11</v>
          </cell>
          <cell r="H83" t="str">
            <v>Drenagem</v>
          </cell>
        </row>
        <row r="84">
          <cell r="A84" t="str">
            <v>04.942.02</v>
          </cell>
          <cell r="B84" t="str">
            <v>ENTRADA D'ÁGUA - EDA 02</v>
          </cell>
          <cell r="C84" t="str">
            <v>unid.</v>
          </cell>
          <cell r="D84" t="str">
            <v>DNER-ES-291/97</v>
          </cell>
          <cell r="E84">
            <v>27.919999999999998</v>
          </cell>
          <cell r="F84">
            <v>9.1199999999999992</v>
          </cell>
          <cell r="G84">
            <v>37.04</v>
          </cell>
          <cell r="H84" t="str">
            <v>Drenagem</v>
          </cell>
        </row>
        <row r="85">
          <cell r="A85" t="str">
            <v>04.950.01</v>
          </cell>
          <cell r="B85" t="str">
            <v>DISSIPADOR DE ENERGIA - DES 01</v>
          </cell>
          <cell r="C85" t="str">
            <v>unid.</v>
          </cell>
          <cell r="D85" t="str">
            <v>DNER-ES-283/97</v>
          </cell>
          <cell r="E85">
            <v>109.97999999999999</v>
          </cell>
          <cell r="F85">
            <v>35.94</v>
          </cell>
          <cell r="G85">
            <v>145.91999999999999</v>
          </cell>
          <cell r="H85" t="str">
            <v>Drenagem</v>
          </cell>
        </row>
        <row r="86">
          <cell r="A86" t="str">
            <v>04.950.21</v>
          </cell>
          <cell r="B86" t="str">
            <v>DISSIPADOR DE ENERGIA - DEB 01</v>
          </cell>
          <cell r="C86" t="str">
            <v>unid.</v>
          </cell>
          <cell r="D86" t="str">
            <v>DNER-ES-283/97</v>
          </cell>
          <cell r="E86">
            <v>121.85</v>
          </cell>
          <cell r="F86">
            <v>39.82</v>
          </cell>
          <cell r="G86">
            <v>161.66999999999999</v>
          </cell>
          <cell r="H86" t="str">
            <v>Drenagem</v>
          </cell>
        </row>
        <row r="87">
          <cell r="A87" t="str">
            <v>04.950.24</v>
          </cell>
          <cell r="B87" t="str">
            <v>DISSIPADOR DE ENERGIA - DEB 04</v>
          </cell>
          <cell r="C87" t="str">
            <v>unid.</v>
          </cell>
          <cell r="D87" t="str">
            <v>DNER-ES-283/97</v>
          </cell>
          <cell r="E87">
            <v>971.39</v>
          </cell>
          <cell r="F87">
            <v>317.45</v>
          </cell>
          <cell r="G87">
            <v>1288.8399999999999</v>
          </cell>
          <cell r="H87" t="str">
            <v>Drenagem</v>
          </cell>
        </row>
        <row r="88">
          <cell r="A88" t="str">
            <v>04.950.51</v>
          </cell>
          <cell r="B88" t="str">
            <v>DISSIPADOR DE ENERGIA - DED 01</v>
          </cell>
          <cell r="C88" t="str">
            <v>unid.</v>
          </cell>
          <cell r="D88" t="str">
            <v>DNER-ES-283/97</v>
          </cell>
          <cell r="E88">
            <v>127.19</v>
          </cell>
          <cell r="F88">
            <v>41.57</v>
          </cell>
          <cell r="G88">
            <v>168.76</v>
          </cell>
          <cell r="H88" t="str">
            <v>Drenagem</v>
          </cell>
        </row>
        <row r="89">
          <cell r="A89" t="str">
            <v>04.962.02</v>
          </cell>
          <cell r="B89" t="str">
            <v>CAIXA DE LIGAÇÃO E PASSAGEM - CLP 02</v>
          </cell>
          <cell r="C89" t="str">
            <v>unid.</v>
          </cell>
          <cell r="D89" t="str">
            <v>DNER-ES-287/97</v>
          </cell>
          <cell r="E89">
            <v>445.51</v>
          </cell>
          <cell r="F89">
            <v>145.59</v>
          </cell>
          <cell r="G89">
            <v>591.1</v>
          </cell>
          <cell r="H89" t="str">
            <v>Drenagem</v>
          </cell>
        </row>
        <row r="90">
          <cell r="A90" t="str">
            <v>04.990.01</v>
          </cell>
          <cell r="B90" t="str">
            <v>TRANSPOSIÇÃO DE SEGMENTO DE SARJETA - TSS 01</v>
          </cell>
          <cell r="C90" t="str">
            <v>m</v>
          </cell>
          <cell r="D90" t="str">
            <v>DNER-ES-287/97</v>
          </cell>
          <cell r="E90">
            <v>79.88</v>
          </cell>
          <cell r="F90">
            <v>26.1</v>
          </cell>
          <cell r="G90">
            <v>105.97999999999999</v>
          </cell>
          <cell r="H90" t="str">
            <v>Drenagem</v>
          </cell>
        </row>
        <row r="91">
          <cell r="A91" t="str">
            <v>04.990.03</v>
          </cell>
          <cell r="B91" t="str">
            <v>TRANSPOSIÇÃO DE SEGMENTO DE SARJETA - TSS 03</v>
          </cell>
          <cell r="C91" t="str">
            <v>m</v>
          </cell>
          <cell r="D91" t="str">
            <v>DNER-ES-287/97</v>
          </cell>
          <cell r="E91">
            <v>127.31</v>
          </cell>
          <cell r="F91">
            <v>41.6</v>
          </cell>
          <cell r="G91">
            <v>168.91</v>
          </cell>
          <cell r="H91" t="str">
            <v>Drenagem</v>
          </cell>
        </row>
        <row r="92">
          <cell r="A92" t="str">
            <v>OBRAS DE ARTE CORRENTES</v>
          </cell>
        </row>
        <row r="93">
          <cell r="A93" t="str">
            <v>04.100.02</v>
          </cell>
          <cell r="B93" t="str">
            <v>CORPO BSTC D=0,80M</v>
          </cell>
          <cell r="C93" t="str">
            <v>m</v>
          </cell>
          <cell r="D93" t="str">
            <v>DNER-ES-284/97</v>
          </cell>
          <cell r="E93">
            <v>231.74</v>
          </cell>
          <cell r="F93">
            <v>75.73</v>
          </cell>
          <cell r="G93">
            <v>307.47000000000003</v>
          </cell>
          <cell r="H93" t="str">
            <v>Arte Correntes</v>
          </cell>
        </row>
        <row r="94">
          <cell r="A94" t="str">
            <v>04.100.03</v>
          </cell>
          <cell r="B94" t="str">
            <v>CORPO BSTC D=1,00M</v>
          </cell>
          <cell r="C94" t="str">
            <v>m</v>
          </cell>
          <cell r="D94" t="str">
            <v>DNER-ES-284/97</v>
          </cell>
          <cell r="E94">
            <v>330.61</v>
          </cell>
          <cell r="F94">
            <v>108.04</v>
          </cell>
          <cell r="G94">
            <v>438.65000000000003</v>
          </cell>
          <cell r="H94" t="str">
            <v>Arte Correntes</v>
          </cell>
        </row>
        <row r="95">
          <cell r="A95" t="str">
            <v>04.100.04</v>
          </cell>
          <cell r="B95" t="str">
            <v>CORPO BSTC D=1,20M</v>
          </cell>
          <cell r="C95" t="str">
            <v>m</v>
          </cell>
          <cell r="D95" t="str">
            <v>DNER-ES-284/97</v>
          </cell>
          <cell r="E95">
            <v>406.59000000000003</v>
          </cell>
          <cell r="F95">
            <v>132.87</v>
          </cell>
          <cell r="G95">
            <v>539.46</v>
          </cell>
          <cell r="H95" t="str">
            <v>Arte Correntes</v>
          </cell>
        </row>
        <row r="96">
          <cell r="A96" t="str">
            <v>04.101.02</v>
          </cell>
          <cell r="B96" t="str">
            <v>BOCA BSTC D=0,80M NORMAL</v>
          </cell>
          <cell r="C96" t="str">
            <v>unid.</v>
          </cell>
          <cell r="D96" t="str">
            <v>DNER-ES-284/97</v>
          </cell>
          <cell r="E96">
            <v>615.80000000000007</v>
          </cell>
          <cell r="F96">
            <v>201.24</v>
          </cell>
          <cell r="G96">
            <v>817.04000000000008</v>
          </cell>
          <cell r="H96" t="str">
            <v>Arte Correntes</v>
          </cell>
        </row>
        <row r="97">
          <cell r="A97" t="str">
            <v>04.101.03</v>
          </cell>
          <cell r="B97" t="str">
            <v>BOCA BSTC D=1,00M NORMAL</v>
          </cell>
          <cell r="C97" t="str">
            <v>unid.</v>
          </cell>
          <cell r="D97" t="str">
            <v>DNER-ES-284/97</v>
          </cell>
          <cell r="E97">
            <v>960.25999999999988</v>
          </cell>
          <cell r="F97">
            <v>313.81</v>
          </cell>
          <cell r="G97">
            <v>1274.07</v>
          </cell>
          <cell r="H97" t="str">
            <v>Arte Correntes</v>
          </cell>
        </row>
        <row r="98">
          <cell r="A98" t="str">
            <v>04.101.04</v>
          </cell>
          <cell r="B98" t="str">
            <v>BOCA BSTC D=1,20M NORMAL</v>
          </cell>
          <cell r="C98" t="str">
            <v>unid.</v>
          </cell>
          <cell r="D98" t="str">
            <v>DNER-ES-284/97</v>
          </cell>
          <cell r="E98">
            <v>1399.3500000000001</v>
          </cell>
          <cell r="F98">
            <v>457.31</v>
          </cell>
          <cell r="G98">
            <v>1856.66</v>
          </cell>
          <cell r="H98" t="str">
            <v>Arte Correntes</v>
          </cell>
        </row>
        <row r="99">
          <cell r="A99" t="str">
            <v>04.110.01</v>
          </cell>
          <cell r="B99" t="str">
            <v>CORPO BDTC D=1,00M</v>
          </cell>
          <cell r="C99" t="str">
            <v>m</v>
          </cell>
          <cell r="D99" t="str">
            <v>DNER-ES-284/97</v>
          </cell>
          <cell r="E99">
            <v>682.32000000000016</v>
          </cell>
          <cell r="F99">
            <v>222.98</v>
          </cell>
          <cell r="G99">
            <v>905.30000000000018</v>
          </cell>
          <cell r="H99" t="str">
            <v>Arte Correntes</v>
          </cell>
        </row>
        <row r="100">
          <cell r="A100" t="str">
            <v>04.110.02</v>
          </cell>
          <cell r="B100" t="str">
            <v>CORPO BDTC D=1,20M</v>
          </cell>
          <cell r="C100" t="str">
            <v>m</v>
          </cell>
          <cell r="D100" t="str">
            <v>DNER-ES-284/97</v>
          </cell>
          <cell r="E100">
            <v>859.51</v>
          </cell>
          <cell r="F100">
            <v>280.89</v>
          </cell>
          <cell r="G100">
            <v>1140.4000000000001</v>
          </cell>
          <cell r="H100" t="str">
            <v>Arte Correntes</v>
          </cell>
        </row>
        <row r="101">
          <cell r="A101" t="str">
            <v>04.111.01</v>
          </cell>
          <cell r="B101" t="str">
            <v>BOCA BDTC D=1,00M NORMAL</v>
          </cell>
          <cell r="C101" t="str">
            <v>unid.</v>
          </cell>
          <cell r="D101" t="str">
            <v>DNER-ES-284/97</v>
          </cell>
          <cell r="E101">
            <v>1347.9199999999998</v>
          </cell>
          <cell r="F101">
            <v>440.5</v>
          </cell>
          <cell r="G101">
            <v>1788.4199999999998</v>
          </cell>
          <cell r="H101" t="str">
            <v>Arte Correntes</v>
          </cell>
        </row>
        <row r="102">
          <cell r="A102" t="str">
            <v>04.111.02</v>
          </cell>
          <cell r="B102" t="str">
            <v>BOCA BDTC D=1,20M NORMAL</v>
          </cell>
          <cell r="C102" t="str">
            <v>unid.</v>
          </cell>
          <cell r="D102" t="str">
            <v>DNER-ES-284/97</v>
          </cell>
          <cell r="E102">
            <v>1970.3899999999999</v>
          </cell>
          <cell r="F102">
            <v>643.91999999999996</v>
          </cell>
          <cell r="G102">
            <v>2614.31</v>
          </cell>
          <cell r="H102" t="str">
            <v>Arte Correntes</v>
          </cell>
        </row>
        <row r="103">
          <cell r="A103" t="str">
            <v>04.120.01</v>
          </cell>
          <cell r="B103" t="str">
            <v>CORPO BTTC D=1,00M</v>
          </cell>
          <cell r="C103" t="str">
            <v>m</v>
          </cell>
          <cell r="D103" t="str">
            <v>DNER-ES-284/97</v>
          </cell>
          <cell r="E103">
            <v>949.65</v>
          </cell>
          <cell r="F103">
            <v>310.35000000000002</v>
          </cell>
          <cell r="G103">
            <v>1260</v>
          </cell>
          <cell r="H103" t="str">
            <v>Arte Correntes</v>
          </cell>
        </row>
        <row r="104">
          <cell r="A104" t="str">
            <v>04.121.01</v>
          </cell>
          <cell r="B104" t="str">
            <v>BOCA BTTC D=1,00M NORMAL</v>
          </cell>
          <cell r="C104" t="str">
            <v>unid.</v>
          </cell>
          <cell r="D104" t="str">
            <v>DNER-ES-284/97</v>
          </cell>
          <cell r="E104">
            <v>1740.02</v>
          </cell>
          <cell r="F104">
            <v>568.64</v>
          </cell>
          <cell r="G104">
            <v>2308.66</v>
          </cell>
          <cell r="H104" t="str">
            <v>Arte Correntes</v>
          </cell>
        </row>
        <row r="105">
          <cell r="A105" t="str">
            <v>04.200.03</v>
          </cell>
          <cell r="B105" t="str">
            <v>CORPO DE BSCC 2,50X2,50 ALT. 0,00A1,00M</v>
          </cell>
          <cell r="C105" t="str">
            <v>m</v>
          </cell>
          <cell r="D105" t="str">
            <v>DNER-ES-286/97</v>
          </cell>
          <cell r="E105">
            <v>1309.19</v>
          </cell>
          <cell r="F105">
            <v>427.84</v>
          </cell>
          <cell r="G105">
            <v>1737.03</v>
          </cell>
          <cell r="H105" t="str">
            <v>Arte Correntes</v>
          </cell>
        </row>
        <row r="106">
          <cell r="A106" t="str">
            <v>04.200.04</v>
          </cell>
          <cell r="B106" t="str">
            <v>CORPO DE BSCC 3,00X3,00 ALT. 0,00A1,00M</v>
          </cell>
          <cell r="C106" t="str">
            <v>m</v>
          </cell>
          <cell r="D106" t="str">
            <v>DNER-ES-286/97</v>
          </cell>
          <cell r="E106">
            <v>1741.9699999999998</v>
          </cell>
          <cell r="F106">
            <v>569.28</v>
          </cell>
          <cell r="G106">
            <v>2311.25</v>
          </cell>
          <cell r="H106" t="str">
            <v>Arte Correntes</v>
          </cell>
        </row>
        <row r="107">
          <cell r="A107" t="str">
            <v>04.200.06</v>
          </cell>
          <cell r="B107" t="str">
            <v>CORPO DE BSCC 2,00X2,00 ALT. 1,00A2,50M</v>
          </cell>
          <cell r="C107" t="str">
            <v>m</v>
          </cell>
          <cell r="D107" t="str">
            <v>DNER-ES-286/97</v>
          </cell>
          <cell r="E107">
            <v>823.61</v>
          </cell>
          <cell r="F107">
            <v>269.16000000000003</v>
          </cell>
          <cell r="G107">
            <v>1092.77</v>
          </cell>
          <cell r="H107" t="str">
            <v>Arte Correntes</v>
          </cell>
        </row>
        <row r="108">
          <cell r="A108" t="str">
            <v>04.200.09</v>
          </cell>
          <cell r="B108" t="str">
            <v>CORPO DE BSCC 1,50X1,50 ALT. 2,50A5,00M</v>
          </cell>
          <cell r="C108" t="str">
            <v>m</v>
          </cell>
          <cell r="D108" t="str">
            <v>DNER-ES-286/97</v>
          </cell>
          <cell r="E108">
            <v>630.48</v>
          </cell>
          <cell r="F108">
            <v>206.04</v>
          </cell>
          <cell r="G108">
            <v>836.52</v>
          </cell>
          <cell r="H108" t="str">
            <v>Arte Correntes</v>
          </cell>
        </row>
        <row r="109">
          <cell r="A109" t="str">
            <v>04.200.14</v>
          </cell>
          <cell r="B109" t="str">
            <v>CORPO DE BSCC 2,00X2,00M ALT. 5,00A7,50M</v>
          </cell>
          <cell r="C109" t="str">
            <v>m</v>
          </cell>
          <cell r="D109" t="str">
            <v>DNER-ES-286/97</v>
          </cell>
          <cell r="E109">
            <v>1093.22</v>
          </cell>
          <cell r="F109">
            <v>357.26</v>
          </cell>
          <cell r="G109">
            <v>1450.48</v>
          </cell>
          <cell r="H109" t="str">
            <v>Arte Correntes</v>
          </cell>
        </row>
        <row r="110">
          <cell r="A110" t="str">
            <v>04.200.15</v>
          </cell>
          <cell r="B110" t="str">
            <v>CORPO DE BSCC 2,50X2,50M ALT. 5,00A7,50M</v>
          </cell>
          <cell r="C110" t="str">
            <v>m</v>
          </cell>
          <cell r="D110" t="str">
            <v>DNER-ES-286/97</v>
          </cell>
          <cell r="E110">
            <v>1599.75</v>
          </cell>
          <cell r="F110">
            <v>522.79999999999995</v>
          </cell>
          <cell r="G110">
            <v>2122.5500000000002</v>
          </cell>
          <cell r="H110" t="str">
            <v>Arte Correntes</v>
          </cell>
        </row>
        <row r="111">
          <cell r="A111" t="str">
            <v>04.200.16</v>
          </cell>
          <cell r="B111" t="str">
            <v>CORPO DE BSCC 3,00X3,00M ALT. 5,00A7,50M</v>
          </cell>
          <cell r="C111" t="str">
            <v>m</v>
          </cell>
          <cell r="D111" t="str">
            <v>DNER-ES-286/97</v>
          </cell>
          <cell r="E111">
            <v>2267.15</v>
          </cell>
          <cell r="F111">
            <v>740.9</v>
          </cell>
          <cell r="G111">
            <v>3008.05</v>
          </cell>
          <cell r="H111" t="str">
            <v>Arte Correntes</v>
          </cell>
        </row>
        <row r="112">
          <cell r="A112" t="str">
            <v>04.200.19</v>
          </cell>
          <cell r="B112" t="str">
            <v>CORPO DE BSCC 2,50X2,50M ALT. 7,50A10,00M</v>
          </cell>
          <cell r="C112" t="str">
            <v>m</v>
          </cell>
          <cell r="D112" t="str">
            <v>DNER-ES-286/97</v>
          </cell>
          <cell r="E112">
            <v>1748.98</v>
          </cell>
          <cell r="F112">
            <v>571.57000000000005</v>
          </cell>
          <cell r="G112">
            <v>2320.5500000000002</v>
          </cell>
          <cell r="H112" t="str">
            <v>Arte Correntes</v>
          </cell>
        </row>
        <row r="113">
          <cell r="A113" t="str">
            <v>04.200.20</v>
          </cell>
          <cell r="B113" t="str">
            <v>CORPO DE BSCC 3,00X3,00M ALT. 7,50A10,00M</v>
          </cell>
          <cell r="C113" t="str">
            <v>m</v>
          </cell>
          <cell r="D113" t="str">
            <v>DNER-ES-286/97</v>
          </cell>
          <cell r="E113">
            <v>2504.4600000000005</v>
          </cell>
          <cell r="F113">
            <v>818.46</v>
          </cell>
          <cell r="G113">
            <v>3322.9200000000005</v>
          </cell>
          <cell r="H113" t="str">
            <v>Arte Correntes</v>
          </cell>
        </row>
        <row r="114">
          <cell r="A114" t="str">
            <v>04.200.22</v>
          </cell>
          <cell r="B114" t="str">
            <v>CORPO DE BSCC 2,00X2,00M ALT. 10,00A12,50M</v>
          </cell>
          <cell r="C114" t="str">
            <v>m</v>
          </cell>
          <cell r="D114" t="str">
            <v>DNER-ES-286/97</v>
          </cell>
          <cell r="E114">
            <v>1342.35</v>
          </cell>
          <cell r="F114">
            <v>438.68</v>
          </cell>
          <cell r="G114">
            <v>1781.03</v>
          </cell>
          <cell r="H114" t="str">
            <v>Arte Correntes</v>
          </cell>
        </row>
        <row r="115">
          <cell r="A115" t="str">
            <v>04.200.23</v>
          </cell>
          <cell r="B115" t="str">
            <v>CORPO DE BSCC 2,50X2,50M ALT. 10,00A12,50M</v>
          </cell>
          <cell r="C115" t="str">
            <v>m</v>
          </cell>
          <cell r="D115" t="str">
            <v>DNER-ES-286/97</v>
          </cell>
          <cell r="E115">
            <v>1940.19</v>
          </cell>
          <cell r="F115">
            <v>634.04999999999995</v>
          </cell>
          <cell r="G115">
            <v>2574.2399999999998</v>
          </cell>
          <cell r="H115" t="str">
            <v>Arte Correntes</v>
          </cell>
        </row>
        <row r="116">
          <cell r="A116" t="str">
            <v>04.200.28</v>
          </cell>
          <cell r="B116" t="str">
            <v>CORPO DE BSCC 3,00X3,00M ALT. 12,50A15,00M</v>
          </cell>
          <cell r="C116" t="str">
            <v>m</v>
          </cell>
          <cell r="D116" t="str">
            <v>DNER-ES-286/97</v>
          </cell>
          <cell r="E116">
            <v>2938.85</v>
          </cell>
          <cell r="F116">
            <v>960.42</v>
          </cell>
          <cell r="G116">
            <v>3899.27</v>
          </cell>
          <cell r="H116" t="str">
            <v>Arte Correntes</v>
          </cell>
        </row>
        <row r="117">
          <cell r="A117" t="str">
            <v>04.201.01</v>
          </cell>
          <cell r="B117" t="str">
            <v>BOCA DE BSCC 1,50X1,50M NORMAL</v>
          </cell>
          <cell r="C117" t="str">
            <v>unid.</v>
          </cell>
          <cell r="D117" t="str">
            <v>DNER-ES-286/97</v>
          </cell>
          <cell r="E117">
            <v>3797.59</v>
          </cell>
          <cell r="F117">
            <v>1241.05</v>
          </cell>
          <cell r="G117">
            <v>5038.6400000000003</v>
          </cell>
          <cell r="H117" t="str">
            <v>Arte Correntes</v>
          </cell>
        </row>
        <row r="118">
          <cell r="A118" t="str">
            <v>04.201.02</v>
          </cell>
          <cell r="B118" t="str">
            <v>BOCA DE BSCC 2,00X2,00M NORMAL</v>
          </cell>
          <cell r="C118" t="str">
            <v>unid.</v>
          </cell>
          <cell r="D118" t="str">
            <v>DNER-ES-286/97</v>
          </cell>
          <cell r="E118">
            <v>5927.28</v>
          </cell>
          <cell r="F118">
            <v>1937.04</v>
          </cell>
          <cell r="G118">
            <v>7864.32</v>
          </cell>
          <cell r="H118" t="str">
            <v>Arte Correntes</v>
          </cell>
        </row>
        <row r="119">
          <cell r="A119" t="str">
            <v>04.201.03</v>
          </cell>
          <cell r="B119" t="str">
            <v>BOCA DE BSCC 2,50X2,50M NORMAL</v>
          </cell>
          <cell r="C119" t="str">
            <v>unid.</v>
          </cell>
          <cell r="D119" t="str">
            <v>DNER-ES-286/97</v>
          </cell>
          <cell r="E119">
            <v>8002.2900000000009</v>
          </cell>
          <cell r="F119">
            <v>2615.15</v>
          </cell>
          <cell r="G119">
            <v>10617.44</v>
          </cell>
          <cell r="H119" t="str">
            <v>Arte Correntes</v>
          </cell>
        </row>
        <row r="120">
          <cell r="A120" t="str">
            <v>04.201.04</v>
          </cell>
          <cell r="B120" t="str">
            <v>BOCA DE BSCC 3,00X3,00M NORMAL</v>
          </cell>
          <cell r="C120" t="str">
            <v>unid.</v>
          </cell>
          <cell r="D120" t="str">
            <v>DNER-ES-286/97</v>
          </cell>
          <cell r="E120">
            <v>11442.839999999998</v>
          </cell>
          <cell r="F120">
            <v>3739.52</v>
          </cell>
          <cell r="G120">
            <v>15182.359999999999</v>
          </cell>
          <cell r="H120" t="str">
            <v>Arte Correntes</v>
          </cell>
        </row>
        <row r="121">
          <cell r="A121" t="str">
            <v>04.210.01</v>
          </cell>
          <cell r="B121" t="str">
            <v>CORPO BDCC 1,50X1,50M ALT. 0,00A1,00M</v>
          </cell>
          <cell r="C121" t="str">
            <v>m</v>
          </cell>
          <cell r="D121" t="str">
            <v>DNER-ES-286/97</v>
          </cell>
          <cell r="E121">
            <v>1113.8399999999999</v>
          </cell>
          <cell r="F121">
            <v>364</v>
          </cell>
          <cell r="G121">
            <v>1477.84</v>
          </cell>
          <cell r="H121" t="str">
            <v>Arte Correntes</v>
          </cell>
        </row>
        <row r="122">
          <cell r="A122" t="str">
            <v>04.210.05</v>
          </cell>
          <cell r="B122" t="str">
            <v>CORPO BDCC 1,50X1,50M ALT. 1,00A2,50M</v>
          </cell>
          <cell r="C122" t="str">
            <v>m</v>
          </cell>
          <cell r="D122" t="str">
            <v>DNER-ES-286/97</v>
          </cell>
          <cell r="E122">
            <v>995.42000000000007</v>
          </cell>
          <cell r="F122">
            <v>325.3</v>
          </cell>
          <cell r="G122">
            <v>1320.72</v>
          </cell>
          <cell r="H122" t="str">
            <v>Arte Correntes</v>
          </cell>
        </row>
        <row r="123">
          <cell r="A123" t="str">
            <v>04.210.09</v>
          </cell>
          <cell r="B123" t="str">
            <v>CORPO BDCC 1,50X1,50M ALT. 2,50A5,00M</v>
          </cell>
          <cell r="C123" t="str">
            <v>m</v>
          </cell>
          <cell r="D123" t="str">
            <v>DNER-ES-286/97</v>
          </cell>
          <cell r="E123">
            <v>1052.82</v>
          </cell>
          <cell r="F123">
            <v>344.06</v>
          </cell>
          <cell r="G123">
            <v>1396.8799999999999</v>
          </cell>
          <cell r="H123" t="str">
            <v>Arte Correntes</v>
          </cell>
        </row>
        <row r="124">
          <cell r="A124" t="str">
            <v>04.210.10</v>
          </cell>
          <cell r="B124" t="str">
            <v>CORPO BDCC 2,00X2,00M ALT. 2,50A5,00M</v>
          </cell>
          <cell r="C124" t="str">
            <v>m</v>
          </cell>
          <cell r="D124" t="str">
            <v>DNER-ES-286/97</v>
          </cell>
          <cell r="E124">
            <v>1609.0899999999997</v>
          </cell>
          <cell r="F124">
            <v>525.85</v>
          </cell>
          <cell r="G124">
            <v>2134.9399999999996</v>
          </cell>
          <cell r="H124" t="str">
            <v>Arte Correntes</v>
          </cell>
        </row>
        <row r="125">
          <cell r="A125" t="str">
            <v>04.210.13</v>
          </cell>
          <cell r="B125" t="str">
            <v>CORPO BDCC 1,50X1,50M ALT. 5,00A7,50M</v>
          </cell>
          <cell r="C125" t="str">
            <v>m</v>
          </cell>
          <cell r="D125" t="str">
            <v>DNER-ES-286/97</v>
          </cell>
          <cell r="E125">
            <v>1183.0800000000002</v>
          </cell>
          <cell r="F125">
            <v>386.63</v>
          </cell>
          <cell r="G125">
            <v>1569.71</v>
          </cell>
          <cell r="H125" t="str">
            <v>Arte Correntes</v>
          </cell>
        </row>
        <row r="126">
          <cell r="A126" t="str">
            <v>04.210.17</v>
          </cell>
          <cell r="B126" t="str">
            <v>CORPO BDCC 1,50X1,50M ALT. 7,50A10,00M</v>
          </cell>
          <cell r="C126" t="str">
            <v>m</v>
          </cell>
          <cell r="D126" t="str">
            <v>DNER-ES-286/97</v>
          </cell>
          <cell r="E126">
            <v>1298.5800000000002</v>
          </cell>
          <cell r="F126">
            <v>424.38</v>
          </cell>
          <cell r="G126">
            <v>1722.96</v>
          </cell>
          <cell r="H126" t="str">
            <v>Arte Correntes</v>
          </cell>
        </row>
        <row r="127">
          <cell r="A127" t="str">
            <v>04.210.21</v>
          </cell>
          <cell r="B127" t="str">
            <v>CORPO BDCC 1,50X1,50M ALT. 10,00A12,50M</v>
          </cell>
          <cell r="C127" t="str">
            <v>m</v>
          </cell>
          <cell r="D127" t="str">
            <v>DNER-ES-286/97</v>
          </cell>
          <cell r="E127">
            <v>1479.23</v>
          </cell>
          <cell r="F127">
            <v>483.41</v>
          </cell>
          <cell r="G127">
            <v>1962.64</v>
          </cell>
          <cell r="H127" t="str">
            <v>Arte Correntes</v>
          </cell>
        </row>
        <row r="128">
          <cell r="A128" t="str">
            <v>04.210.25</v>
          </cell>
          <cell r="B128" t="str">
            <v>CORPO BDCC 1,50X1,50M ALT. 12,50A15,00M</v>
          </cell>
          <cell r="C128" t="str">
            <v>m</v>
          </cell>
          <cell r="D128" t="str">
            <v>DNER-ES-286/97</v>
          </cell>
          <cell r="E128">
            <v>1570.21</v>
          </cell>
          <cell r="F128">
            <v>513.14</v>
          </cell>
          <cell r="G128">
            <v>2083.35</v>
          </cell>
          <cell r="H128" t="str">
            <v>Arte Correntes</v>
          </cell>
        </row>
        <row r="129">
          <cell r="A129" t="str">
            <v>04.210.27</v>
          </cell>
          <cell r="B129" t="str">
            <v>CORPO BDCC 2,50X2,50M ALT. 12,50A15,00M</v>
          </cell>
          <cell r="C129" t="str">
            <v>m</v>
          </cell>
          <cell r="D129" t="str">
            <v>DNER-ES-286/97</v>
          </cell>
          <cell r="E129">
            <v>3364.87</v>
          </cell>
          <cell r="F129">
            <v>1099.6400000000001</v>
          </cell>
          <cell r="G129">
            <v>4464.51</v>
          </cell>
          <cell r="H129" t="str">
            <v>Arte Correntes</v>
          </cell>
        </row>
        <row r="130">
          <cell r="A130" t="str">
            <v>04.211.01</v>
          </cell>
          <cell r="B130" t="str">
            <v>BOCA BDCC 1,50X1,50M NORMAL</v>
          </cell>
          <cell r="C130" t="str">
            <v>unid.</v>
          </cell>
          <cell r="D130" t="str">
            <v>DNER-ES-286/97</v>
          </cell>
          <cell r="E130">
            <v>4375.45</v>
          </cell>
          <cell r="F130">
            <v>1429.9</v>
          </cell>
          <cell r="G130">
            <v>5805.35</v>
          </cell>
          <cell r="H130" t="str">
            <v>Arte Correntes</v>
          </cell>
        </row>
        <row r="131">
          <cell r="A131" t="str">
            <v>04.211.02</v>
          </cell>
          <cell r="B131" t="str">
            <v>BOCA BDCC 2,00X2,00M NORMAL</v>
          </cell>
          <cell r="C131" t="str">
            <v>unid.</v>
          </cell>
          <cell r="D131" t="str">
            <v>DNER-ES-286/97</v>
          </cell>
          <cell r="E131">
            <v>6845.93</v>
          </cell>
          <cell r="F131">
            <v>2237.25</v>
          </cell>
          <cell r="G131">
            <v>9083.18</v>
          </cell>
          <cell r="H131" t="str">
            <v>Arte Correntes</v>
          </cell>
        </row>
        <row r="132">
          <cell r="A132" t="str">
            <v>04.211.03</v>
          </cell>
          <cell r="B132" t="str">
            <v>BOCA BDCC 2,50X2,50M NORMAL</v>
          </cell>
          <cell r="C132" t="str">
            <v>unid.</v>
          </cell>
          <cell r="D132" t="str">
            <v>DNER-ES-286/97</v>
          </cell>
          <cell r="E132">
            <v>9638.8799999999992</v>
          </cell>
          <cell r="F132">
            <v>3149.99</v>
          </cell>
          <cell r="G132">
            <v>12788.869999999999</v>
          </cell>
          <cell r="H132" t="str">
            <v>Arte Correntes</v>
          </cell>
        </row>
        <row r="133">
          <cell r="A133" t="str">
            <v>04.220.05</v>
          </cell>
          <cell r="B133" t="str">
            <v>CORPO BTCC 1,50X1,50M ALT. 1,00A2,50M</v>
          </cell>
          <cell r="C133" t="str">
            <v>m</v>
          </cell>
          <cell r="D133" t="str">
            <v>DNER-ES-286/97</v>
          </cell>
          <cell r="E133">
            <v>1418.54</v>
          </cell>
          <cell r="F133">
            <v>463.58</v>
          </cell>
          <cell r="G133">
            <v>1882.12</v>
          </cell>
          <cell r="H133" t="str">
            <v>Arte Correntes</v>
          </cell>
        </row>
        <row r="134">
          <cell r="A134" t="str">
            <v>04.220.10</v>
          </cell>
          <cell r="B134" t="str">
            <v>CORPO BTCC 2,00X2,00M ALT. 2,50A5,00M</v>
          </cell>
          <cell r="C134" t="str">
            <v>m</v>
          </cell>
          <cell r="D134" t="str">
            <v>DNER-ES-286/97</v>
          </cell>
          <cell r="E134">
            <v>2297.6600000000003</v>
          </cell>
          <cell r="F134">
            <v>750.88</v>
          </cell>
          <cell r="G134">
            <v>3048.5400000000004</v>
          </cell>
          <cell r="H134" t="str">
            <v>Arte Correntes</v>
          </cell>
        </row>
        <row r="135">
          <cell r="A135" t="str">
            <v>04.220.13</v>
          </cell>
          <cell r="B135" t="str">
            <v>CORPO BTCC 1,50X1,50M ALT. 5,00A7,50M</v>
          </cell>
          <cell r="C135" t="str">
            <v>m</v>
          </cell>
          <cell r="D135" t="str">
            <v>DNER-ES-286/97</v>
          </cell>
          <cell r="E135">
            <v>1632.17</v>
          </cell>
          <cell r="F135">
            <v>533.39</v>
          </cell>
          <cell r="G135">
            <v>2165.56</v>
          </cell>
          <cell r="H135" t="str">
            <v>Arte Correntes</v>
          </cell>
        </row>
        <row r="136">
          <cell r="A136" t="str">
            <v>04.220.18</v>
          </cell>
          <cell r="B136" t="str">
            <v>CORPO BTCC 2,00X2,00M ALT. 7,50A10,00M</v>
          </cell>
          <cell r="C136" t="str">
            <v>m</v>
          </cell>
          <cell r="D136" t="str">
            <v>DNER-ES-286/97</v>
          </cell>
          <cell r="E136">
            <v>2926.1600000000003</v>
          </cell>
          <cell r="F136">
            <v>956.27</v>
          </cell>
          <cell r="G136">
            <v>3882.4300000000003</v>
          </cell>
          <cell r="H136" t="str">
            <v>Arte Correntes</v>
          </cell>
        </row>
        <row r="137">
          <cell r="A137" t="str">
            <v>04.220.19</v>
          </cell>
          <cell r="B137" t="str">
            <v>CORPO BTCC 2,50X2,50M ALT. 7,50A10,00M</v>
          </cell>
          <cell r="C137" t="str">
            <v>m</v>
          </cell>
          <cell r="D137" t="str">
            <v>DNER-ES-286/97</v>
          </cell>
          <cell r="E137">
            <v>4074.2900000000004</v>
          </cell>
          <cell r="F137">
            <v>1331.48</v>
          </cell>
          <cell r="G137">
            <v>5405.77</v>
          </cell>
          <cell r="H137" t="str">
            <v>Arte Correntes</v>
          </cell>
        </row>
        <row r="138">
          <cell r="A138" t="str">
            <v>04.220.26</v>
          </cell>
          <cell r="B138" t="str">
            <v>CORPO BTCC 2,00X2,00M ALT. 12,50A15,00M</v>
          </cell>
          <cell r="C138" t="str">
            <v>m</v>
          </cell>
          <cell r="D138" t="str">
            <v>DNER-ES-286/97</v>
          </cell>
          <cell r="E138">
            <v>3421.99</v>
          </cell>
          <cell r="F138">
            <v>1118.31</v>
          </cell>
          <cell r="G138">
            <v>4540.2999999999993</v>
          </cell>
          <cell r="H138" t="str">
            <v>Arte Correntes</v>
          </cell>
        </row>
        <row r="139">
          <cell r="A139" t="str">
            <v>04.221.01</v>
          </cell>
          <cell r="B139" t="str">
            <v>BOCA BTCC 1,50X1,50M NORMAL</v>
          </cell>
          <cell r="C139" t="str">
            <v>unid.</v>
          </cell>
          <cell r="D139" t="str">
            <v>DNER-ES-286/97</v>
          </cell>
          <cell r="E139">
            <v>5448.53</v>
          </cell>
          <cell r="F139">
            <v>1780.58</v>
          </cell>
          <cell r="G139">
            <v>7229.11</v>
          </cell>
          <cell r="H139" t="str">
            <v>Arte Correntes</v>
          </cell>
        </row>
        <row r="140">
          <cell r="A140" t="str">
            <v>04.221.02</v>
          </cell>
          <cell r="B140" t="str">
            <v>BOCA BTCC 2,00X2,00M NORMAL</v>
          </cell>
          <cell r="C140" t="str">
            <v>unid.</v>
          </cell>
          <cell r="D140" t="str">
            <v>DNER-ES-286/97</v>
          </cell>
          <cell r="E140">
            <v>8341.69</v>
          </cell>
          <cell r="F140">
            <v>2726.06</v>
          </cell>
          <cell r="G140">
            <v>11067.75</v>
          </cell>
          <cell r="H140" t="str">
            <v>Arte Correntes</v>
          </cell>
        </row>
        <row r="141">
          <cell r="A141" t="str">
            <v>04.221.03</v>
          </cell>
          <cell r="B141" t="str">
            <v>BOCA BTCC 2,50X2,50M NORMAL</v>
          </cell>
          <cell r="C141" t="str">
            <v>unid.</v>
          </cell>
          <cell r="D141" t="str">
            <v>DNER-ES-286/97</v>
          </cell>
          <cell r="E141">
            <v>11777.64</v>
          </cell>
          <cell r="F141">
            <v>3848.93</v>
          </cell>
          <cell r="G141">
            <v>15626.57</v>
          </cell>
          <cell r="H141" t="str">
            <v>Arte Correntes</v>
          </cell>
        </row>
        <row r="142">
          <cell r="A142" t="str">
            <v>04.999.01</v>
          </cell>
          <cell r="B142" t="str">
            <v>REMOÇÃO DE BUEIROS EXISTENTES</v>
          </cell>
          <cell r="C142" t="str">
            <v>m</v>
          </cell>
          <cell r="D142" t="str">
            <v>DNER-ES-296/97</v>
          </cell>
          <cell r="E142">
            <v>23.01</v>
          </cell>
          <cell r="F142">
            <v>7.52</v>
          </cell>
          <cell r="G142">
            <v>30.53</v>
          </cell>
          <cell r="H142" t="str">
            <v>Arte Correntes</v>
          </cell>
        </row>
        <row r="143">
          <cell r="A143" t="str">
            <v>PAVIMENTAÇÃO</v>
          </cell>
        </row>
        <row r="144">
          <cell r="A144" t="str">
            <v>02.110.00</v>
          </cell>
          <cell r="B144" t="str">
            <v>REGULARIZAÇÃO DO SUB-LEITO</v>
          </cell>
          <cell r="C144" t="str">
            <v>m²</v>
          </cell>
          <cell r="D144" t="str">
            <v>DNER-ES-299/97</v>
          </cell>
          <cell r="E144">
            <v>0.25</v>
          </cell>
          <cell r="F144">
            <v>0.08</v>
          </cell>
          <cell r="G144">
            <v>0.33</v>
          </cell>
          <cell r="H144" t="str">
            <v>Pavimentação</v>
          </cell>
        </row>
        <row r="145">
          <cell r="A145" t="str">
            <v>02.241.01</v>
          </cell>
          <cell r="B145" t="str">
            <v>BASE DE SOLO CIMENTO C/MISTURA EM USINA OU NA PISTA C/RECICLADORA</v>
          </cell>
          <cell r="C145" t="str">
            <v>m³</v>
          </cell>
          <cell r="D145" t="str">
            <v>DNER-ES-305/97</v>
          </cell>
          <cell r="E145">
            <v>82.100000000000009</v>
          </cell>
          <cell r="F145">
            <v>26.83</v>
          </cell>
          <cell r="G145">
            <v>108.93</v>
          </cell>
          <cell r="H145" t="str">
            <v>Pavimentação</v>
          </cell>
        </row>
        <row r="146">
          <cell r="A146" t="str">
            <v>02.243.01</v>
          </cell>
          <cell r="B146" t="str">
            <v>SUB-BASE DE SOLO MELHORADO C/CIMENTO MISTURA EM USINA OU NA PISTA C/RECICLADORA</v>
          </cell>
          <cell r="C146" t="str">
            <v>m³</v>
          </cell>
          <cell r="D146" t="str">
            <v>DNER-ES-302/97</v>
          </cell>
          <cell r="E146">
            <v>52.480000000000004</v>
          </cell>
          <cell r="F146">
            <v>17.149999999999999</v>
          </cell>
          <cell r="G146">
            <v>69.63</v>
          </cell>
          <cell r="H146" t="str">
            <v>Pavimentação</v>
          </cell>
        </row>
        <row r="147">
          <cell r="A147" t="str">
            <v>02.270.00</v>
          </cell>
          <cell r="B147" t="str">
            <v>RECICLAGEM E ESTABILIZAÇÃO DA BASE C/ADIÇÃO DE CMENTO EXECUTADO C/RECICLADORA</v>
          </cell>
          <cell r="C147" t="str">
            <v>m³</v>
          </cell>
          <cell r="D147" t="str">
            <v>EP-405/2000</v>
          </cell>
          <cell r="E147">
            <v>53.51</v>
          </cell>
          <cell r="F147">
            <v>17.489999999999998</v>
          </cell>
          <cell r="G147">
            <v>71</v>
          </cell>
          <cell r="H147" t="str">
            <v>Pavimentação</v>
          </cell>
        </row>
        <row r="148">
          <cell r="A148" t="str">
            <v>02.300.00</v>
          </cell>
          <cell r="B148" t="str">
            <v>IMPRIMAÇÃO</v>
          </cell>
          <cell r="C148" t="str">
            <v>m²</v>
          </cell>
          <cell r="D148" t="str">
            <v>DNER-ES-306/97</v>
          </cell>
          <cell r="E148">
            <v>7.0000000000000007E-2</v>
          </cell>
          <cell r="F148">
            <v>0.02</v>
          </cell>
          <cell r="G148">
            <v>9.0000000000000011E-2</v>
          </cell>
          <cell r="H148" t="str">
            <v>Pavimentação</v>
          </cell>
        </row>
        <row r="149">
          <cell r="A149" t="str">
            <v>02.400.00</v>
          </cell>
          <cell r="B149" t="str">
            <v>PINTURA DE LIGAÇÃO</v>
          </cell>
          <cell r="C149" t="str">
            <v>m²</v>
          </cell>
          <cell r="D149" t="str">
            <v>DNER-ES-307/97</v>
          </cell>
          <cell r="E149">
            <v>0.05</v>
          </cell>
          <cell r="F149">
            <v>0.02</v>
          </cell>
          <cell r="G149">
            <v>7.0000000000000007E-2</v>
          </cell>
          <cell r="H149" t="str">
            <v>Pavimentação</v>
          </cell>
        </row>
        <row r="150">
          <cell r="A150" t="str">
            <v>02.501.01</v>
          </cell>
          <cell r="B150" t="str">
            <v>TRATAMENTO SUPERFICIAL DUPLO COM EMULSÃO</v>
          </cell>
          <cell r="C150" t="str">
            <v>m²</v>
          </cell>
          <cell r="D150" t="str">
            <v>DNER-ES-308/97</v>
          </cell>
          <cell r="E150">
            <v>1.9500000000000002</v>
          </cell>
          <cell r="F150">
            <v>0.64</v>
          </cell>
          <cell r="G150">
            <v>2.5900000000000003</v>
          </cell>
          <cell r="H150" t="str">
            <v>Pavimentação</v>
          </cell>
        </row>
        <row r="151">
          <cell r="A151" t="str">
            <v>02.540.01</v>
          </cell>
          <cell r="B151" t="str">
            <v>CONCRETO BETUMINOSO USINADO A QUENTE - CAPA ROLAMENTO (FAIXA C)</v>
          </cell>
          <cell r="C151" t="str">
            <v>t</v>
          </cell>
          <cell r="D151" t="str">
            <v>DNER-ES-313/97</v>
          </cell>
          <cell r="E151">
            <v>57.38</v>
          </cell>
          <cell r="F151">
            <v>18.75</v>
          </cell>
          <cell r="G151">
            <v>76.13</v>
          </cell>
          <cell r="H151" t="str">
            <v>Pavimentação</v>
          </cell>
        </row>
        <row r="152">
          <cell r="A152" t="str">
            <v>02.540.02</v>
          </cell>
          <cell r="B152" t="str">
            <v>CONCRETO BETUMINOSO USINADO A QUENTE - BINDER (FAIXA B)</v>
          </cell>
          <cell r="C152" t="str">
            <v>t</v>
          </cell>
          <cell r="D152" t="str">
            <v>DNER-ES-313/97</v>
          </cell>
          <cell r="E152">
            <v>45.78</v>
          </cell>
          <cell r="F152">
            <v>14.96</v>
          </cell>
          <cell r="G152">
            <v>60.74</v>
          </cell>
          <cell r="H152" t="str">
            <v>Pavimentação</v>
          </cell>
        </row>
        <row r="153">
          <cell r="A153" t="str">
            <v>02.902.00</v>
          </cell>
          <cell r="B153" t="str">
            <v>REMOÇÃO MECANIZADA DA CAMADA GRANULAR DO PAVIMENTO</v>
          </cell>
          <cell r="C153" t="str">
            <v>m³</v>
          </cell>
          <cell r="D153" t="str">
            <v>DNER-ES-281/97</v>
          </cell>
          <cell r="E153">
            <v>4.03</v>
          </cell>
          <cell r="F153">
            <v>1.32</v>
          </cell>
          <cell r="G153">
            <v>5.3500000000000005</v>
          </cell>
          <cell r="H153" t="str">
            <v>Pavimentação</v>
          </cell>
        </row>
        <row r="154">
          <cell r="A154" t="str">
            <v>AQUISIÇÃO DE MATERIAL BETUMINOSO</v>
          </cell>
        </row>
        <row r="155">
          <cell r="A155" t="str">
            <v>09.600.01</v>
          </cell>
          <cell r="B155" t="str">
            <v>FORNECIMENTO DE RR-2C</v>
          </cell>
          <cell r="C155" t="str">
            <v>t</v>
          </cell>
          <cell r="E155">
            <v>592.9</v>
          </cell>
          <cell r="F155">
            <v>193.76</v>
          </cell>
          <cell r="G155">
            <v>786.66</v>
          </cell>
          <cell r="H155" t="str">
            <v>Betuminoso</v>
          </cell>
        </row>
        <row r="156">
          <cell r="A156" t="str">
            <v>09.600.02</v>
          </cell>
          <cell r="B156" t="str">
            <v>FORNECIMENTO DE CM-30</v>
          </cell>
          <cell r="C156" t="str">
            <v>t</v>
          </cell>
          <cell r="E156">
            <v>949.7</v>
          </cell>
          <cell r="F156">
            <v>310.36</v>
          </cell>
          <cell r="G156">
            <v>1260.06</v>
          </cell>
          <cell r="H156" t="str">
            <v>Betuminoso</v>
          </cell>
        </row>
        <row r="157">
          <cell r="A157" t="str">
            <v>09.600.03</v>
          </cell>
          <cell r="B157" t="str">
            <v>FORNECIMENTO DE CAP-20</v>
          </cell>
          <cell r="C157" t="str">
            <v>t</v>
          </cell>
          <cell r="E157">
            <v>688.1</v>
          </cell>
          <cell r="F157">
            <v>224.87</v>
          </cell>
          <cell r="G157">
            <v>912.97</v>
          </cell>
          <cell r="H157" t="str">
            <v>Betuminoso</v>
          </cell>
        </row>
        <row r="158">
          <cell r="A158" t="str">
            <v>09.600.07</v>
          </cell>
          <cell r="B158" t="str">
            <v>FORNECIMENTO DE RR-1C</v>
          </cell>
          <cell r="C158" t="str">
            <v>t</v>
          </cell>
          <cell r="E158">
            <v>527.4</v>
          </cell>
          <cell r="F158">
            <v>172.35</v>
          </cell>
          <cell r="G158">
            <v>699.75</v>
          </cell>
          <cell r="H158" t="str">
            <v>Betuminoso</v>
          </cell>
        </row>
        <row r="159">
          <cell r="A159" t="str">
            <v>TRANSPORTE DE MATERIAL BETUMINOSO</v>
          </cell>
        </row>
        <row r="160">
          <cell r="A160" t="str">
            <v>00.112.90</v>
          </cell>
          <cell r="B160" t="str">
            <v>TRANSPORTE COMERCIAL MATERIAL BETUMINOSO A QUENTE</v>
          </cell>
          <cell r="C160" t="str">
            <v>t</v>
          </cell>
          <cell r="E160">
            <v>123.23</v>
          </cell>
          <cell r="F160">
            <v>40.270000000000003</v>
          </cell>
          <cell r="G160">
            <v>163.5</v>
          </cell>
          <cell r="H160" t="str">
            <v>Betuminoso</v>
          </cell>
        </row>
        <row r="161">
          <cell r="A161" t="str">
            <v>00.112.91</v>
          </cell>
          <cell r="B161" t="str">
            <v>TRANSPORTE COMERCIAL MATERIAL BETUMINOSO A FRIO</v>
          </cell>
          <cell r="C161" t="str">
            <v>t</v>
          </cell>
          <cell r="E161">
            <v>111.07</v>
          </cell>
          <cell r="F161">
            <v>36.299999999999997</v>
          </cell>
          <cell r="G161">
            <v>147.37</v>
          </cell>
          <cell r="H161" t="str">
            <v>Betuminoso</v>
          </cell>
        </row>
        <row r="162">
          <cell r="A162" t="str">
            <v>OBRAS COMPLEMENTARES</v>
          </cell>
        </row>
        <row r="163">
          <cell r="A163" t="str">
            <v>01.513.01</v>
          </cell>
          <cell r="B163" t="str">
            <v>COMPACTAÇÃO DE MATERIAL EM BOTA-FORA</v>
          </cell>
          <cell r="C163" t="str">
            <v>m³</v>
          </cell>
          <cell r="D163" t="str">
            <v>DNER-ES-282/97</v>
          </cell>
          <cell r="E163">
            <v>0.63</v>
          </cell>
          <cell r="F163">
            <v>0.21</v>
          </cell>
          <cell r="G163">
            <v>0.84</v>
          </cell>
          <cell r="H163" t="str">
            <v>Obras Comp.</v>
          </cell>
        </row>
        <row r="164">
          <cell r="A164" t="str">
            <v>04.999.07</v>
          </cell>
          <cell r="B164" t="str">
            <v>DEMOLIÇÃO DE DISPOSITIVOS DE CONCRETO</v>
          </cell>
          <cell r="C164" t="str">
            <v>m³</v>
          </cell>
          <cell r="D164" t="str">
            <v>DNER-ES-296/97</v>
          </cell>
          <cell r="E164">
            <v>46.36</v>
          </cell>
          <cell r="F164">
            <v>15.15</v>
          </cell>
          <cell r="G164">
            <v>61.51</v>
          </cell>
          <cell r="H164" t="str">
            <v>Obras Comp.</v>
          </cell>
        </row>
        <row r="165">
          <cell r="A165" t="str">
            <v>06.010.01</v>
          </cell>
          <cell r="B165" t="str">
            <v>DEFENSA SEMI-MALEÁVEL SIMPLES</v>
          </cell>
          <cell r="C165" t="str">
            <v>m</v>
          </cell>
          <cell r="D165" t="str">
            <v>DNER-ES-144/85</v>
          </cell>
          <cell r="E165">
            <v>62.06</v>
          </cell>
          <cell r="F165">
            <v>20.28</v>
          </cell>
          <cell r="G165">
            <v>82.34</v>
          </cell>
          <cell r="H165" t="str">
            <v>Obras Comp.</v>
          </cell>
        </row>
        <row r="166">
          <cell r="A166" t="str">
            <v>06.400.01</v>
          </cell>
          <cell r="B166" t="str">
            <v>CERCAS DE ARAME FARPADO COM MOURÃO DE CONCRETO SEÇÃO QUADRADA</v>
          </cell>
          <cell r="C166" t="str">
            <v>m</v>
          </cell>
          <cell r="D166" t="str">
            <v>DNER-ES-338/97</v>
          </cell>
          <cell r="E166">
            <v>9.6300000000000008</v>
          </cell>
          <cell r="F166">
            <v>3.15</v>
          </cell>
          <cell r="G166">
            <v>12.780000000000001</v>
          </cell>
          <cell r="H166" t="str">
            <v>Obras Comp.</v>
          </cell>
        </row>
        <row r="167">
          <cell r="A167" t="str">
            <v>SINALIZAÇÃO</v>
          </cell>
        </row>
        <row r="168">
          <cell r="A168" t="str">
            <v>06.110.01</v>
          </cell>
          <cell r="B168" t="str">
            <v>PINTURA DE FAIXA C/TERMOPLÁSTICO - 3 ANOS (P/ASPERSÃO)</v>
          </cell>
          <cell r="C168" t="str">
            <v>m²</v>
          </cell>
          <cell r="D168" t="str">
            <v>DNER-ES-339/97</v>
          </cell>
          <cell r="E168">
            <v>17.150000000000002</v>
          </cell>
          <cell r="F168">
            <v>5.6</v>
          </cell>
          <cell r="G168">
            <v>22.75</v>
          </cell>
          <cell r="H168" t="str">
            <v>Sinalização</v>
          </cell>
        </row>
        <row r="169">
          <cell r="A169" t="str">
            <v>06.110.02</v>
          </cell>
          <cell r="B169" t="str">
            <v>PINTURA ZETAS E ZEBRADO TERMOPLÁSTICO - 3 ANOS (P/ASPERSÃO)</v>
          </cell>
          <cell r="C169" t="str">
            <v>m²</v>
          </cell>
          <cell r="D169" t="str">
            <v>DNER-ES-339/97</v>
          </cell>
          <cell r="E169">
            <v>20.909999999999997</v>
          </cell>
          <cell r="F169">
            <v>6.83</v>
          </cell>
          <cell r="G169">
            <v>27.739999999999995</v>
          </cell>
          <cell r="H169" t="str">
            <v>Sinalização</v>
          </cell>
        </row>
        <row r="170">
          <cell r="A170" t="str">
            <v>06.120.01</v>
          </cell>
          <cell r="B170" t="str">
            <v>FORNECIMENTO E COLOCAÇÃO DE TACHA REFLETIVA MONODIRECIONAL</v>
          </cell>
          <cell r="C170" t="str">
            <v>unid.</v>
          </cell>
          <cell r="D170" t="str">
            <v>DNER-ES-339/97</v>
          </cell>
          <cell r="E170">
            <v>5.07</v>
          </cell>
          <cell r="F170">
            <v>1.66</v>
          </cell>
          <cell r="G170">
            <v>6.73</v>
          </cell>
          <cell r="H170" t="str">
            <v>Sinalização</v>
          </cell>
        </row>
        <row r="171">
          <cell r="A171" t="str">
            <v>06.120.11</v>
          </cell>
          <cell r="B171" t="str">
            <v>FORNECIMENTO E COLOCAÇÃO DE TACHÃO REFLETIVO MONODIRECIONAL</v>
          </cell>
          <cell r="C171" t="str">
            <v>unid.</v>
          </cell>
          <cell r="D171" t="str">
            <v>DNER-ES-339/97</v>
          </cell>
          <cell r="E171">
            <v>13.870000000000001</v>
          </cell>
          <cell r="F171">
            <v>4.53</v>
          </cell>
          <cell r="G171">
            <v>18.400000000000002</v>
          </cell>
          <cell r="H171" t="str">
            <v>Sinalização</v>
          </cell>
        </row>
        <row r="172">
          <cell r="A172" t="str">
            <v>06.121.01</v>
          </cell>
          <cell r="B172" t="str">
            <v>FORNECIMENTO E COLOCAÇÃO DE TACHA REFLETIVA BIDIRECIONAL</v>
          </cell>
          <cell r="C172" t="str">
            <v>unid.</v>
          </cell>
          <cell r="D172" t="str">
            <v>DNER-ES-339/97</v>
          </cell>
          <cell r="E172">
            <v>6.01</v>
          </cell>
          <cell r="F172">
            <v>1.96</v>
          </cell>
          <cell r="G172">
            <v>7.97</v>
          </cell>
          <cell r="H172" t="str">
            <v>Sinalização</v>
          </cell>
        </row>
        <row r="173">
          <cell r="A173" t="str">
            <v>06.121.11</v>
          </cell>
          <cell r="B173" t="str">
            <v>FORNECIMENTO E COLOCAÇÃO DE TACHÃO REFLETIVO BIDIRECIONAL</v>
          </cell>
          <cell r="C173" t="str">
            <v>unid.</v>
          </cell>
          <cell r="D173" t="str">
            <v>DNER-ES-339/97</v>
          </cell>
          <cell r="E173">
            <v>14.57</v>
          </cell>
          <cell r="F173">
            <v>4.76</v>
          </cell>
          <cell r="G173">
            <v>19.329999999999998</v>
          </cell>
          <cell r="H173" t="str">
            <v>Sinalização</v>
          </cell>
        </row>
        <row r="174">
          <cell r="A174" t="str">
            <v>06.200.01</v>
          </cell>
          <cell r="B174" t="str">
            <v>PLACA DE SINALIZACAO SEMI-REFLETIVA</v>
          </cell>
          <cell r="C174" t="str">
            <v>m²</v>
          </cell>
          <cell r="D174" t="str">
            <v>DNER-ES-340/97</v>
          </cell>
          <cell r="E174">
            <v>129.26</v>
          </cell>
          <cell r="F174">
            <v>42.24</v>
          </cell>
          <cell r="G174">
            <v>171.5</v>
          </cell>
          <cell r="H174" t="str">
            <v>Sinalização</v>
          </cell>
        </row>
        <row r="175">
          <cell r="A175" t="str">
            <v>06.210.01</v>
          </cell>
          <cell r="B175" t="str">
            <v>PÓRTICO METÁLICO</v>
          </cell>
          <cell r="C175" t="str">
            <v>unid.</v>
          </cell>
          <cell r="D175" t="str">
            <v>DNER-ES-340/97</v>
          </cell>
          <cell r="E175">
            <v>13915.080000000002</v>
          </cell>
          <cell r="F175">
            <v>4547.45</v>
          </cell>
          <cell r="G175">
            <v>18462.530000000002</v>
          </cell>
          <cell r="H175" t="str">
            <v>Sinalização</v>
          </cell>
        </row>
        <row r="176">
          <cell r="A176" t="str">
            <v>06.230.01</v>
          </cell>
          <cell r="B176" t="str">
            <v>FORNECIMENTO E COLOCAÇÃO DE BALIZADOR DE CONCRETO</v>
          </cell>
          <cell r="C176" t="str">
            <v>unid.</v>
          </cell>
          <cell r="D176" t="str">
            <v>DNER-ES-340/97</v>
          </cell>
          <cell r="E176">
            <v>10.039999999999999</v>
          </cell>
          <cell r="F176">
            <v>3.28</v>
          </cell>
          <cell r="G176">
            <v>13.319999999999999</v>
          </cell>
          <cell r="H176" t="str">
            <v>Sinalização</v>
          </cell>
        </row>
        <row r="177">
          <cell r="A177" t="str">
            <v>MEIO AMBIENTE</v>
          </cell>
        </row>
        <row r="178">
          <cell r="A178" t="str">
            <v>05.100.00</v>
          </cell>
          <cell r="B178" t="str">
            <v>ENLEIVAMENTO</v>
          </cell>
          <cell r="C178" t="str">
            <v>m²</v>
          </cell>
          <cell r="D178" t="str">
            <v>DNER-ES-341/97</v>
          </cell>
          <cell r="E178">
            <v>2.57</v>
          </cell>
          <cell r="F178">
            <v>0.84</v>
          </cell>
          <cell r="G178">
            <v>3.4099999999999997</v>
          </cell>
          <cell r="H178" t="str">
            <v>Meio Ambiente</v>
          </cell>
        </row>
        <row r="179">
          <cell r="A179" t="str">
            <v>05.101.01</v>
          </cell>
          <cell r="B179" t="str">
            <v>REVESTIMENTO VEGETAL COM MUDAS</v>
          </cell>
          <cell r="C179" t="str">
            <v>m²</v>
          </cell>
          <cell r="D179" t="str">
            <v>DNER-ES-341/97</v>
          </cell>
          <cell r="E179">
            <v>2.15</v>
          </cell>
          <cell r="F179">
            <v>0.7</v>
          </cell>
          <cell r="G179">
            <v>2.8499999999999996</v>
          </cell>
          <cell r="H179" t="str">
            <v>Meio Ambiente</v>
          </cell>
        </row>
        <row r="180">
          <cell r="A180" t="str">
            <v>05.102.00</v>
          </cell>
          <cell r="B180" t="str">
            <v>HIDROSSEMEADURA</v>
          </cell>
          <cell r="C180" t="str">
            <v>m²</v>
          </cell>
          <cell r="D180" t="str">
            <v>DNER-ES-341/97</v>
          </cell>
          <cell r="E180">
            <v>0.73</v>
          </cell>
          <cell r="F180">
            <v>0.24</v>
          </cell>
          <cell r="G180">
            <v>0.97</v>
          </cell>
          <cell r="H180" t="str">
            <v>Meio Ambiente</v>
          </cell>
        </row>
        <row r="181">
          <cell r="A181" t="str">
            <v>05.999.01</v>
          </cell>
          <cell r="B181" t="str">
            <v>PLANTIO DE ÁRVORES E ARBUSTOS</v>
          </cell>
          <cell r="C181" t="str">
            <v>unid.</v>
          </cell>
          <cell r="D181" t="str">
            <v>EC-MA-01</v>
          </cell>
          <cell r="E181">
            <v>4.4800000000000004</v>
          </cell>
          <cell r="F181">
            <v>1.46</v>
          </cell>
          <cell r="G181">
            <v>5.94</v>
          </cell>
          <cell r="H181" t="str">
            <v>Meio Ambiente</v>
          </cell>
        </row>
        <row r="182">
          <cell r="A182" t="str">
            <v>OBRAS DE ARTE ESPECIAIS</v>
          </cell>
        </row>
        <row r="183">
          <cell r="A183" t="str">
            <v>01.580.02</v>
          </cell>
          <cell r="B183" t="str">
            <v>FORNECIMENTO, PREPARO E POSICIONAMENTO DE AÇO CA-50</v>
          </cell>
          <cell r="C183" t="str">
            <v>kg</v>
          </cell>
          <cell r="D183" t="str">
            <v>DNER-ES 331/97</v>
          </cell>
          <cell r="E183">
            <v>2.8699999999999997</v>
          </cell>
          <cell r="F183">
            <v>0.94</v>
          </cell>
          <cell r="G183">
            <v>3.8099999999999996</v>
          </cell>
          <cell r="H183" t="str">
            <v>OAE</v>
          </cell>
        </row>
        <row r="184">
          <cell r="A184" t="str">
            <v>01.580.03</v>
          </cell>
          <cell r="B184" t="str">
            <v>FORNECIMENTO, PREPARO E POSICIONAMENTO DE AÇO CA-25</v>
          </cell>
          <cell r="C184" t="str">
            <v>kg</v>
          </cell>
          <cell r="D184" t="str">
            <v>DNER-ES 331/97</v>
          </cell>
          <cell r="E184">
            <v>3.01</v>
          </cell>
          <cell r="F184">
            <v>0.98</v>
          </cell>
          <cell r="G184">
            <v>3.9899999999999998</v>
          </cell>
          <cell r="H184" t="str">
            <v>OAE</v>
          </cell>
        </row>
        <row r="185">
          <cell r="A185" t="str">
            <v>03.010.01</v>
          </cell>
          <cell r="B185" t="str">
            <v>ESCAVAÇÃO EM CAVAS DE FUNDAÇÃO S/ESGOTAMENTO</v>
          </cell>
          <cell r="C185" t="str">
            <v>m³</v>
          </cell>
          <cell r="D185" t="str">
            <v>DNER-ES 334/97</v>
          </cell>
          <cell r="E185">
            <v>19.82</v>
          </cell>
          <cell r="F185">
            <v>6.48</v>
          </cell>
          <cell r="G185">
            <v>26.3</v>
          </cell>
          <cell r="H185" t="str">
            <v>OAE</v>
          </cell>
        </row>
        <row r="186">
          <cell r="A186" t="str">
            <v>03.000.02</v>
          </cell>
          <cell r="B186" t="str">
            <v>ESCAVAÇÃO MANUAL DE CAVAS EM MATERIAL 1ª CATEGORIA</v>
          </cell>
          <cell r="C186" t="str">
            <v>m³</v>
          </cell>
          <cell r="D186" t="str">
            <v>DNER-ES 281/97</v>
          </cell>
          <cell r="E186">
            <v>17.48</v>
          </cell>
          <cell r="F186">
            <v>5.71</v>
          </cell>
          <cell r="G186">
            <v>23.19</v>
          </cell>
          <cell r="H186" t="str">
            <v>OAE</v>
          </cell>
        </row>
        <row r="187">
          <cell r="A187" t="str">
            <v>03.119.01</v>
          </cell>
          <cell r="B187" t="str">
            <v>ESCORAMENTO DE MADEIRA PARA OAE</v>
          </cell>
          <cell r="C187" t="str">
            <v>m³</v>
          </cell>
          <cell r="D187" t="str">
            <v>DNER-ES 286/97</v>
          </cell>
          <cell r="E187">
            <v>16.829999999999998</v>
          </cell>
          <cell r="F187">
            <v>5.5</v>
          </cell>
          <cell r="G187">
            <v>22.33</v>
          </cell>
          <cell r="H187" t="str">
            <v>OAE</v>
          </cell>
        </row>
        <row r="188">
          <cell r="A188" t="str">
            <v>03.300.01</v>
          </cell>
          <cell r="B188" t="str">
            <v>CONFECÇÃO E LANÇAMENTO DE CONCRETO MAGRO EM BETONEIRA</v>
          </cell>
          <cell r="C188" t="str">
            <v>m³</v>
          </cell>
          <cell r="D188" t="str">
            <v>DNER-ES 330/97</v>
          </cell>
          <cell r="E188">
            <v>157.06</v>
          </cell>
          <cell r="F188">
            <v>51.33</v>
          </cell>
          <cell r="G188">
            <v>208.39</v>
          </cell>
          <cell r="H188" t="str">
            <v>OAE</v>
          </cell>
        </row>
        <row r="189">
          <cell r="A189" t="str">
            <v>03.323.00</v>
          </cell>
          <cell r="B189" t="str">
            <v>CONCRETO ESTRUTURAL FCK=12MPA</v>
          </cell>
          <cell r="C189" t="str">
            <v>m³</v>
          </cell>
          <cell r="D189" t="str">
            <v>DNER-ES 330/97</v>
          </cell>
          <cell r="E189">
            <v>192.2</v>
          </cell>
          <cell r="F189">
            <v>62.81</v>
          </cell>
          <cell r="G189">
            <v>255.01</v>
          </cell>
          <cell r="H189" t="str">
            <v>OAE</v>
          </cell>
        </row>
        <row r="190">
          <cell r="A190" t="str">
            <v>03.324.00</v>
          </cell>
          <cell r="B190" t="str">
            <v>CONCRETO ESTRUTURAL FCK=15MPA</v>
          </cell>
          <cell r="C190" t="str">
            <v>m³</v>
          </cell>
          <cell r="D190" t="str">
            <v>DNER-ES 330/97</v>
          </cell>
          <cell r="E190">
            <v>200.12</v>
          </cell>
          <cell r="F190">
            <v>65.400000000000006</v>
          </cell>
          <cell r="G190">
            <v>265.52</v>
          </cell>
          <cell r="H190" t="str">
            <v>OAE</v>
          </cell>
        </row>
        <row r="191">
          <cell r="A191" t="str">
            <v>03.325.00</v>
          </cell>
          <cell r="B191" t="str">
            <v>CONCRETO ESTRUTURAL FCK=18MPA</v>
          </cell>
          <cell r="C191" t="str">
            <v>m³</v>
          </cell>
          <cell r="D191" t="str">
            <v>DNER-ES 330/97</v>
          </cell>
          <cell r="E191">
            <v>207.88</v>
          </cell>
          <cell r="F191">
            <v>67.94</v>
          </cell>
          <cell r="G191">
            <v>275.82</v>
          </cell>
          <cell r="H191" t="str">
            <v>OAE</v>
          </cell>
        </row>
        <row r="192">
          <cell r="A192" t="str">
            <v>03.326.00</v>
          </cell>
          <cell r="B192" t="str">
            <v>CONCRETO ESTRUTURAL FCK=20MPA</v>
          </cell>
          <cell r="C192" t="str">
            <v>m³</v>
          </cell>
          <cell r="D192" t="str">
            <v>DNER-ES 330/97</v>
          </cell>
          <cell r="E192">
            <v>214.3</v>
          </cell>
          <cell r="F192">
            <v>70.03</v>
          </cell>
          <cell r="G192">
            <v>284.33000000000004</v>
          </cell>
          <cell r="H192" t="str">
            <v>OAE</v>
          </cell>
        </row>
        <row r="193">
          <cell r="A193" t="str">
            <v>03.326.01</v>
          </cell>
          <cell r="B193" t="str">
            <v>CONCRETO ESTRUTURAL FCK=20MPA ADITIVADO, USINADO</v>
          </cell>
          <cell r="C193" t="str">
            <v>m³</v>
          </cell>
          <cell r="D193" t="str">
            <v>DNER-ES 330/97</v>
          </cell>
          <cell r="E193">
            <v>213.94</v>
          </cell>
          <cell r="F193">
            <v>69.92</v>
          </cell>
          <cell r="G193">
            <v>283.86</v>
          </cell>
          <cell r="H193" t="str">
            <v>OAE</v>
          </cell>
        </row>
        <row r="194">
          <cell r="A194" t="str">
            <v>03.329.00</v>
          </cell>
          <cell r="B194" t="str">
            <v>PAVIMENTAÇÃO EM CONCRETO DE CIMENTO (CONFEC. E LANÇAMENTO)</v>
          </cell>
          <cell r="C194" t="str">
            <v>m³</v>
          </cell>
          <cell r="E194">
            <v>188.71999999999997</v>
          </cell>
          <cell r="F194">
            <v>61.67</v>
          </cell>
          <cell r="G194">
            <v>250.39</v>
          </cell>
          <cell r="H194" t="str">
            <v>OAE</v>
          </cell>
        </row>
        <row r="195">
          <cell r="A195" t="str">
            <v>03.329.01</v>
          </cell>
          <cell r="B195" t="str">
            <v>CONCRETO ESTRUTURAL FCK=25MPA</v>
          </cell>
          <cell r="C195" t="str">
            <v>m³</v>
          </cell>
          <cell r="D195" t="str">
            <v>DNER-ES 330/97</v>
          </cell>
          <cell r="E195">
            <v>229.38</v>
          </cell>
          <cell r="F195">
            <v>74.959999999999994</v>
          </cell>
          <cell r="G195">
            <v>304.33999999999997</v>
          </cell>
          <cell r="H195" t="str">
            <v>OAE</v>
          </cell>
        </row>
        <row r="196">
          <cell r="A196" t="str">
            <v>03.329.04</v>
          </cell>
          <cell r="B196" t="str">
            <v>CONCRETO ESTRUTURAL FCK=35MPA</v>
          </cell>
          <cell r="C196" t="str">
            <v>m³</v>
          </cell>
          <cell r="D196" t="str">
            <v>DNER-ES 330/97</v>
          </cell>
          <cell r="E196">
            <v>244.79999999999998</v>
          </cell>
          <cell r="F196">
            <v>80</v>
          </cell>
          <cell r="G196">
            <v>324.79999999999995</v>
          </cell>
          <cell r="H196" t="str">
            <v>OAE</v>
          </cell>
        </row>
        <row r="197">
          <cell r="A197" t="str">
            <v>03.370.00</v>
          </cell>
          <cell r="B197" t="str">
            <v>FORMAS COMUNS DE MADEIRA</v>
          </cell>
          <cell r="C197" t="str">
            <v>m²</v>
          </cell>
          <cell r="D197" t="str">
            <v>DNER-ES 333/97</v>
          </cell>
          <cell r="E197">
            <v>21.799999999999997</v>
          </cell>
          <cell r="F197">
            <v>7.12</v>
          </cell>
          <cell r="G197">
            <v>28.919999999999998</v>
          </cell>
          <cell r="H197" t="str">
            <v>OAE</v>
          </cell>
        </row>
        <row r="198">
          <cell r="A198" t="str">
            <v>03.371.01</v>
          </cell>
          <cell r="B198" t="str">
            <v>FORMA DE PLACA COMPENSADA RESINADA</v>
          </cell>
          <cell r="C198" t="str">
            <v>m²</v>
          </cell>
          <cell r="D198" t="str">
            <v>DNER-ES 333/97</v>
          </cell>
          <cell r="E198">
            <v>16.11</v>
          </cell>
          <cell r="F198">
            <v>5.26</v>
          </cell>
          <cell r="G198">
            <v>21.369999999999997</v>
          </cell>
          <cell r="H198" t="str">
            <v>OAE</v>
          </cell>
        </row>
        <row r="199">
          <cell r="A199" t="str">
            <v>03.372.01</v>
          </cell>
          <cell r="B199" t="str">
            <v>FORMA P/TUBULÃO</v>
          </cell>
          <cell r="C199" t="str">
            <v>m²</v>
          </cell>
          <cell r="D199" t="str">
            <v>DNER-ES 333/97</v>
          </cell>
          <cell r="E199">
            <v>9.74</v>
          </cell>
          <cell r="F199">
            <v>3.18</v>
          </cell>
          <cell r="G199">
            <v>12.92</v>
          </cell>
          <cell r="H199" t="str">
            <v>OAE</v>
          </cell>
        </row>
        <row r="200">
          <cell r="A200" t="str">
            <v>03.410.21</v>
          </cell>
          <cell r="B200" t="str">
            <v>TUBULÃO A CÉU ABERTO DIAMETRO EXTERNO = 1,40M</v>
          </cell>
          <cell r="C200" t="str">
            <v>m</v>
          </cell>
          <cell r="D200" t="str">
            <v>DNER-ES 334/97</v>
          </cell>
          <cell r="E200">
            <v>859.8</v>
          </cell>
          <cell r="F200">
            <v>280.98</v>
          </cell>
          <cell r="G200">
            <v>1140.78</v>
          </cell>
          <cell r="H200" t="str">
            <v>OAE</v>
          </cell>
        </row>
        <row r="201">
          <cell r="A201" t="str">
            <v>03.411.21</v>
          </cell>
          <cell r="B201" t="str">
            <v>TUBULÃO A.C. Ø=1,40 M PROF.ATÉ 12 M DO LENÇOL FREÁTICO</v>
          </cell>
          <cell r="C201" t="str">
            <v>m</v>
          </cell>
          <cell r="D201" t="str">
            <v>DNER-ES 334/97</v>
          </cell>
          <cell r="E201">
            <v>1696.13</v>
          </cell>
          <cell r="F201">
            <v>554.29999999999995</v>
          </cell>
          <cell r="G201">
            <v>2250.4300000000003</v>
          </cell>
          <cell r="H201" t="str">
            <v>OAE</v>
          </cell>
        </row>
        <row r="202">
          <cell r="A202" t="str">
            <v>03.412.01</v>
          </cell>
          <cell r="B202" t="str">
            <v>ESCAVAÇÃO P/ALARGAMENTO DA BASE TUBULÃO AR COMPRIMIDO</v>
          </cell>
          <cell r="C202" t="str">
            <v>m³</v>
          </cell>
          <cell r="D202" t="str">
            <v>DNER-ES 334/97</v>
          </cell>
          <cell r="E202">
            <v>650.17999999999995</v>
          </cell>
          <cell r="F202">
            <v>212.48</v>
          </cell>
          <cell r="G202">
            <v>862.66</v>
          </cell>
          <cell r="H202" t="str">
            <v>OAE</v>
          </cell>
        </row>
        <row r="203">
          <cell r="A203" t="str">
            <v>03.412.11</v>
          </cell>
          <cell r="B203" t="str">
            <v>FORNECIMENTO, LANÇAMENTO E CONCRETAGEM BASE TUBULÃO DE AR COMPRIMIDO PROF. ATÉ 12M LENÇOL FREÁTICO</v>
          </cell>
          <cell r="C203" t="str">
            <v>m³</v>
          </cell>
          <cell r="D203" t="str">
            <v>DNER-ES 334/97</v>
          </cell>
          <cell r="E203">
            <v>208.77</v>
          </cell>
          <cell r="F203">
            <v>68.23</v>
          </cell>
          <cell r="G203">
            <v>277</v>
          </cell>
          <cell r="H203" t="str">
            <v>OAE</v>
          </cell>
        </row>
        <row r="204">
          <cell r="A204" t="str">
            <v>03.510.00</v>
          </cell>
          <cell r="B204" t="str">
            <v>APARELHO DE APOIO EM NEOPRENE FRETADO</v>
          </cell>
          <cell r="C204" t="str">
            <v>kg</v>
          </cell>
          <cell r="D204" t="str">
            <v>ES-OA-36/96</v>
          </cell>
          <cell r="E204">
            <v>27.86</v>
          </cell>
          <cell r="F204">
            <v>9.1</v>
          </cell>
          <cell r="G204">
            <v>36.96</v>
          </cell>
          <cell r="H204" t="str">
            <v>OAE</v>
          </cell>
        </row>
        <row r="205">
          <cell r="A205" t="str">
            <v>03.700.01</v>
          </cell>
          <cell r="B205" t="str">
            <v>FABRICAÇÃO DE GUARDA CORPO TIPO GM - MOLDADO IN LOCO</v>
          </cell>
          <cell r="C205" t="str">
            <v>m</v>
          </cell>
          <cell r="E205">
            <v>123.51</v>
          </cell>
          <cell r="F205">
            <v>40.36</v>
          </cell>
          <cell r="G205">
            <v>163.87</v>
          </cell>
          <cell r="H205" t="str">
            <v>OAE</v>
          </cell>
        </row>
        <row r="206">
          <cell r="A206" t="str">
            <v>03.920.01</v>
          </cell>
          <cell r="B206" t="str">
            <v>ABERTURA E CONCRETAGEM BASE TUBULÃO A CÉU ABERTO</v>
          </cell>
          <cell r="C206" t="str">
            <v>m³</v>
          </cell>
          <cell r="E206">
            <v>417.25</v>
          </cell>
          <cell r="F206">
            <v>136.36000000000001</v>
          </cell>
          <cell r="G206">
            <v>553.61</v>
          </cell>
          <cell r="H206" t="str">
            <v>OAE</v>
          </cell>
        </row>
        <row r="207">
          <cell r="A207" t="str">
            <v>03.951.01</v>
          </cell>
          <cell r="B207" t="str">
            <v>PINTURA COM NATA DE CIMENTO</v>
          </cell>
          <cell r="C207" t="str">
            <v>m²</v>
          </cell>
          <cell r="E207">
            <v>2.65</v>
          </cell>
          <cell r="F207">
            <v>0.87</v>
          </cell>
          <cell r="G207">
            <v>3.52</v>
          </cell>
          <cell r="H207" t="str">
            <v>OAE</v>
          </cell>
        </row>
        <row r="208">
          <cell r="A208" t="str">
            <v>03.990.02</v>
          </cell>
          <cell r="B208" t="str">
            <v>CONFECÇÃO E COLOCAÇÃO DE CABOS 06 CORDOALHAS D=12,7MM</v>
          </cell>
          <cell r="C208" t="str">
            <v>kg</v>
          </cell>
          <cell r="E208">
            <v>7.05</v>
          </cell>
          <cell r="F208">
            <v>2.2999999999999998</v>
          </cell>
          <cell r="G208">
            <v>9.35</v>
          </cell>
          <cell r="H208" t="str">
            <v>OAE</v>
          </cell>
        </row>
        <row r="209">
          <cell r="A209" t="str">
            <v>03.990.04</v>
          </cell>
          <cell r="B209" t="str">
            <v>CONFECÇÃO E COLOCAÇÃO DE CABOS 12 CORDOALHAS D=12,7MM</v>
          </cell>
          <cell r="C209" t="str">
            <v>kg</v>
          </cell>
          <cell r="E209">
            <v>5.7799999999999994</v>
          </cell>
          <cell r="F209">
            <v>1.89</v>
          </cell>
          <cell r="G209">
            <v>7.669999999999999</v>
          </cell>
          <cell r="H209" t="str">
            <v>OAE</v>
          </cell>
        </row>
        <row r="210">
          <cell r="A210" t="str">
            <v>03.991.02</v>
          </cell>
          <cell r="B210" t="str">
            <v>DRENO DE PVC Ø=100 mm</v>
          </cell>
          <cell r="C210" t="str">
            <v>unid.</v>
          </cell>
          <cell r="D210" t="str">
            <v>ES-OA-36/96</v>
          </cell>
          <cell r="E210">
            <v>5.0199999999999996</v>
          </cell>
          <cell r="F210">
            <v>1.64</v>
          </cell>
          <cell r="G210">
            <v>6.6599999999999993</v>
          </cell>
          <cell r="H210" t="str">
            <v>OAE</v>
          </cell>
        </row>
        <row r="211">
          <cell r="A211" t="str">
            <v>03.999.02</v>
          </cell>
          <cell r="B211" t="str">
            <v>PROTENÇÃO E INJEÇÃO DE CABO 06 CORDOALHAS D=12,7MM</v>
          </cell>
          <cell r="C211" t="str">
            <v>unid.</v>
          </cell>
          <cell r="D211" t="str">
            <v>DNER-ES-332/75/76</v>
          </cell>
          <cell r="E211">
            <v>361.11999999999995</v>
          </cell>
          <cell r="F211">
            <v>118.01</v>
          </cell>
          <cell r="G211">
            <v>479.12999999999994</v>
          </cell>
          <cell r="H211" t="str">
            <v>OAE</v>
          </cell>
        </row>
        <row r="212">
          <cell r="A212" t="str">
            <v>03.999.04</v>
          </cell>
          <cell r="B212" t="str">
            <v>PROTENÇÃO E INJEÇÃO DE CABO 12 CORDOALHAS D=12,7MM</v>
          </cell>
          <cell r="C212" t="str">
            <v>unid.</v>
          </cell>
          <cell r="D212" t="str">
            <v>DNER-ES-332/75/76</v>
          </cell>
          <cell r="E212">
            <v>666.84</v>
          </cell>
          <cell r="F212">
            <v>217.92</v>
          </cell>
          <cell r="G212">
            <v>884.76</v>
          </cell>
          <cell r="H212" t="str">
            <v>OAE</v>
          </cell>
        </row>
        <row r="213">
          <cell r="A213" t="str">
            <v>04.020.00</v>
          </cell>
          <cell r="B213" t="str">
            <v>ESCAVAÇÃO EM VALA MATERIAL DE 3a CATEGORIA</v>
          </cell>
          <cell r="C213" t="str">
            <v>m³</v>
          </cell>
          <cell r="D213" t="str">
            <v>DNER-ES 280/97</v>
          </cell>
          <cell r="E213">
            <v>27.6</v>
          </cell>
          <cell r="F213">
            <v>9.02</v>
          </cell>
          <cell r="G213">
            <v>36.620000000000005</v>
          </cell>
          <cell r="H213" t="str">
            <v>OAE</v>
          </cell>
        </row>
        <row r="214">
          <cell r="A214" t="str">
            <v>05.303.01</v>
          </cell>
          <cell r="B214" t="str">
            <v>TERRA ARMADA - ECE - GREIDE 0,0&lt;H&lt;6,0M TIPO RETA E CURVA ÂNGULO 15°</v>
          </cell>
          <cell r="C214" t="str">
            <v>m²</v>
          </cell>
          <cell r="E214">
            <v>185.45</v>
          </cell>
          <cell r="F214">
            <v>60.61</v>
          </cell>
          <cell r="G214">
            <v>246.06</v>
          </cell>
          <cell r="H214" t="str">
            <v>OAE</v>
          </cell>
        </row>
        <row r="215">
          <cell r="A215" t="str">
            <v>05.303.02</v>
          </cell>
          <cell r="B215" t="str">
            <v>TERRA ARMADA - ECE - GREIDE 6,0&lt;H&lt;9,0M TIPO RETA E CURVA ÂNGULO 15°</v>
          </cell>
          <cell r="C215" t="str">
            <v>m²</v>
          </cell>
          <cell r="E215">
            <v>208.06</v>
          </cell>
          <cell r="F215">
            <v>67.989999999999995</v>
          </cell>
          <cell r="G215">
            <v>276.05</v>
          </cell>
          <cell r="H215" t="str">
            <v>OAE</v>
          </cell>
        </row>
        <row r="216">
          <cell r="A216" t="str">
            <v>05.303.07</v>
          </cell>
          <cell r="B216" t="str">
            <v>TERRA ARMADA - ECE - ENC. PORTANTE 0,0&lt;H&lt;6,0M TIPO RETA</v>
          </cell>
          <cell r="C216" t="str">
            <v>m²</v>
          </cell>
          <cell r="E216">
            <v>300</v>
          </cell>
          <cell r="F216">
            <v>98.04</v>
          </cell>
          <cell r="G216">
            <v>398.04</v>
          </cell>
          <cell r="H216" t="str">
            <v>OAE</v>
          </cell>
        </row>
        <row r="217">
          <cell r="A217" t="str">
            <v>05.303.08</v>
          </cell>
          <cell r="B217" t="str">
            <v>TERRA ARMADA - ECE - ENC. PORTANTE 6,0&lt;H&lt;9,0M TIPO RETA</v>
          </cell>
          <cell r="C217" t="str">
            <v>m²</v>
          </cell>
          <cell r="E217">
            <v>339.78</v>
          </cell>
          <cell r="F217">
            <v>111.04</v>
          </cell>
          <cell r="G217">
            <v>450.82</v>
          </cell>
          <cell r="H217" t="str">
            <v>OAE</v>
          </cell>
        </row>
        <row r="218">
          <cell r="A218" t="str">
            <v>05.303.09</v>
          </cell>
          <cell r="B218" t="str">
            <v>ESCAMAS DE CONCRETO ARMADO PARA TERRA ARMADA</v>
          </cell>
          <cell r="C218" t="str">
            <v>m³</v>
          </cell>
          <cell r="D218" t="str">
            <v>DNER-ES 330/97</v>
          </cell>
          <cell r="E218">
            <v>368.33000000000004</v>
          </cell>
          <cell r="F218">
            <v>120.37</v>
          </cell>
          <cell r="G218">
            <v>488.70000000000005</v>
          </cell>
          <cell r="H218" t="str">
            <v>OAE</v>
          </cell>
        </row>
        <row r="219">
          <cell r="A219" t="str">
            <v>05.303.10</v>
          </cell>
          <cell r="B219" t="str">
            <v>CONCRETAGEM DE SOLEIRA E ARREMATES DE MACIÇO TERRA ARMADA</v>
          </cell>
          <cell r="C219" t="str">
            <v>m³</v>
          </cell>
          <cell r="D219" t="str">
            <v>DNER-ES 330/97</v>
          </cell>
          <cell r="E219">
            <v>200.25</v>
          </cell>
          <cell r="F219">
            <v>65.44</v>
          </cell>
          <cell r="G219">
            <v>265.69</v>
          </cell>
          <cell r="H219" t="str">
            <v>OAE</v>
          </cell>
        </row>
        <row r="220">
          <cell r="A220" t="str">
            <v>05.303.11</v>
          </cell>
          <cell r="B220" t="str">
            <v>MONTAGEM DE MACIÇO TERRA ARMADA</v>
          </cell>
          <cell r="C220" t="str">
            <v>m²</v>
          </cell>
          <cell r="D220" t="str">
            <v>DNER-ES 282/97</v>
          </cell>
          <cell r="E220">
            <v>38.22</v>
          </cell>
          <cell r="F220">
            <v>12.49</v>
          </cell>
          <cell r="G220">
            <v>50.71</v>
          </cell>
          <cell r="H220" t="str">
            <v>OAE</v>
          </cell>
        </row>
        <row r="221">
          <cell r="A221" t="str">
            <v>06.030.11</v>
          </cell>
          <cell r="B221" t="str">
            <v>BARREIRA DE SEGURANÇA TIPO NEW JERSEY</v>
          </cell>
          <cell r="C221" t="str">
            <v>m</v>
          </cell>
          <cell r="D221" t="str">
            <v>DNER-ES 340/97</v>
          </cell>
          <cell r="E221">
            <v>149.81</v>
          </cell>
          <cell r="F221">
            <v>48.96</v>
          </cell>
          <cell r="G221">
            <v>198.77</v>
          </cell>
          <cell r="H221" t="str">
            <v>OAE</v>
          </cell>
        </row>
        <row r="222">
          <cell r="A222" t="str">
            <v>OUTROS CÓDIGOS</v>
          </cell>
        </row>
        <row r="223">
          <cell r="A223" t="str">
            <v>10.000.05</v>
          </cell>
          <cell r="B223" t="str">
            <v>PAVIMENTAÇÃO EM CBUQ</v>
          </cell>
          <cell r="C223" t="str">
            <v>m³</v>
          </cell>
          <cell r="D223" t="str">
            <v>EC-02</v>
          </cell>
          <cell r="E223">
            <v>57.38</v>
          </cell>
          <cell r="F223">
            <v>18.75</v>
          </cell>
          <cell r="G223">
            <v>76.13</v>
          </cell>
          <cell r="H223" t="str">
            <v>OAE</v>
          </cell>
        </row>
        <row r="224">
          <cell r="A224" t="str">
            <v>10.000.03</v>
          </cell>
          <cell r="B224" t="str">
            <v>CIMBRAMENTO</v>
          </cell>
          <cell r="C224" t="str">
            <v>m³</v>
          </cell>
          <cell r="D224" t="str">
            <v>DNER-ES 286/97</v>
          </cell>
          <cell r="E224">
            <v>41.149999999999991</v>
          </cell>
          <cell r="F224">
            <v>13.45</v>
          </cell>
          <cell r="G224">
            <v>54.599999999999994</v>
          </cell>
          <cell r="H224" t="str">
            <v>OAE</v>
          </cell>
        </row>
        <row r="225">
          <cell r="A225" t="str">
            <v>10.000.46</v>
          </cell>
          <cell r="B225" t="str">
            <v>CARGA, TRANSPORTE, IÇAMENTO E LANÇAMENTO DE LAJE PRÉ-MOLDADA ATÉ 3,0T</v>
          </cell>
          <cell r="C225" t="str">
            <v>unid.</v>
          </cell>
          <cell r="E225">
            <v>21.16</v>
          </cell>
          <cell r="F225">
            <v>6.92</v>
          </cell>
          <cell r="G225">
            <v>28.08</v>
          </cell>
          <cell r="H225" t="str">
            <v>OAE</v>
          </cell>
        </row>
        <row r="226">
          <cell r="A226" t="str">
            <v>10.000.47</v>
          </cell>
          <cell r="B226" t="str">
            <v>CARGA, TRANSPORTE, IÇAMENTO E LANÇAMENTO DE LAJE PRÉ-MOLDADA ATÉ 55,0T</v>
          </cell>
          <cell r="C226" t="str">
            <v>unid.</v>
          </cell>
          <cell r="E226">
            <v>407.22</v>
          </cell>
          <cell r="F226">
            <v>133.08000000000001</v>
          </cell>
          <cell r="G226">
            <v>540.30000000000007</v>
          </cell>
          <cell r="H226" t="str">
            <v>OAE</v>
          </cell>
        </row>
        <row r="227">
          <cell r="A227" t="str">
            <v>10.400.11</v>
          </cell>
          <cell r="B227" t="str">
            <v>COLCHÃO DRENANTE C/PEDRA-DE-MÃO P/CORTE EM ROCHA</v>
          </cell>
          <cell r="C227" t="str">
            <v>m³</v>
          </cell>
          <cell r="D227" t="str">
            <v>EC-03</v>
          </cell>
          <cell r="E227">
            <v>68.550000000000011</v>
          </cell>
          <cell r="F227">
            <v>22.4</v>
          </cell>
          <cell r="G227">
            <v>90.950000000000017</v>
          </cell>
          <cell r="H227" t="str">
            <v>Drenagem</v>
          </cell>
        </row>
        <row r="228">
          <cell r="A228" t="str">
            <v>10.200.02</v>
          </cell>
          <cell r="B228" t="str">
            <v>BASE DE SOLO CIMENTO C/MISTURA NA PISTA C/RECICLADORA</v>
          </cell>
          <cell r="C228" t="str">
            <v>m³</v>
          </cell>
          <cell r="D228" t="str">
            <v>DNER-ES-305/97</v>
          </cell>
          <cell r="E228">
            <v>74.239999999999995</v>
          </cell>
          <cell r="F228">
            <v>24.26</v>
          </cell>
          <cell r="G228">
            <v>98.5</v>
          </cell>
          <cell r="H228" t="str">
            <v>Pavimentação</v>
          </cell>
        </row>
        <row r="229">
          <cell r="A229" t="str">
            <v>10.200.03</v>
          </cell>
          <cell r="B229" t="str">
            <v>SUB-BASE DE SOLO MELHORADO C/CIMENTO MISTURA NA PISTA C/RECICLADORA</v>
          </cell>
          <cell r="C229" t="str">
            <v>m³</v>
          </cell>
          <cell r="D229" t="str">
            <v>DNER-ES-302/97</v>
          </cell>
          <cell r="E229">
            <v>51.94</v>
          </cell>
          <cell r="F229">
            <v>16.97</v>
          </cell>
          <cell r="G229">
            <v>68.91</v>
          </cell>
          <cell r="H229" t="str">
            <v>Pavimentação</v>
          </cell>
        </row>
        <row r="230">
          <cell r="A230" t="str">
            <v>10.300.15</v>
          </cell>
          <cell r="B230" t="str">
            <v>PINTURA EM SUPER CONSERVADO P</v>
          </cell>
          <cell r="C230" t="str">
            <v>m²</v>
          </cell>
          <cell r="E230">
            <v>12.61</v>
          </cell>
          <cell r="F230">
            <v>4.12</v>
          </cell>
          <cell r="G230">
            <v>16.73</v>
          </cell>
          <cell r="H230" t="str">
            <v>OAE</v>
          </cell>
        </row>
        <row r="231">
          <cell r="A231" t="str">
            <v>10.300.25</v>
          </cell>
          <cell r="B231" t="str">
            <v>FORNECIMENTO CORTE E COLOCAÇÃO DE 12Ø12,7 - AÇO CP-190 RB</v>
          </cell>
          <cell r="C231" t="str">
            <v>kg</v>
          </cell>
          <cell r="D231" t="str">
            <v>DNER-ES-332/75/76</v>
          </cell>
          <cell r="E231">
            <v>5.0599999999999996</v>
          </cell>
          <cell r="F231">
            <v>1.65</v>
          </cell>
          <cell r="G231">
            <v>6.7099999999999991</v>
          </cell>
          <cell r="H231" t="str">
            <v>OAE</v>
          </cell>
        </row>
        <row r="232">
          <cell r="A232" t="str">
            <v>10.300.26</v>
          </cell>
          <cell r="B232" t="str">
            <v>PROTENSÃO E ANCORAGEM ATIVA PARA 120Ø12,7MM</v>
          </cell>
          <cell r="C232" t="str">
            <v>unid.</v>
          </cell>
          <cell r="D232" t="str">
            <v>DNER-ES-332/75/76</v>
          </cell>
          <cell r="E232">
            <v>548.67999999999995</v>
          </cell>
          <cell r="F232">
            <v>179.31</v>
          </cell>
          <cell r="G232">
            <v>727.99</v>
          </cell>
          <cell r="H232" t="str">
            <v>OAE</v>
          </cell>
        </row>
        <row r="233">
          <cell r="A233" t="str">
            <v>10.300.27</v>
          </cell>
          <cell r="B233" t="str">
            <v>FORNECIMENTO E COLOCAÇÃO DE BAINHAS CORRUGADAS Ø 70MM E INJEÇÃO DE NATA DE CIMENTO</v>
          </cell>
          <cell r="C233" t="str">
            <v>m</v>
          </cell>
          <cell r="D233" t="str">
            <v>DNER-ES-332/75/76</v>
          </cell>
          <cell r="E233">
            <v>87.100000000000009</v>
          </cell>
          <cell r="F233">
            <v>28.46</v>
          </cell>
          <cell r="G233">
            <v>115.56</v>
          </cell>
          <cell r="H233" t="str">
            <v>OAE</v>
          </cell>
        </row>
        <row r="234">
          <cell r="A234" t="str">
            <v>10.300.30</v>
          </cell>
          <cell r="B234" t="str">
            <v>EXECUÇÃO DE SONDAGEM A PERCUSSÃO</v>
          </cell>
          <cell r="C234" t="str">
            <v>m</v>
          </cell>
          <cell r="D234" t="str">
            <v>DNER-ES-334/97</v>
          </cell>
          <cell r="E234">
            <v>52</v>
          </cell>
          <cell r="F234">
            <v>16.989999999999998</v>
          </cell>
          <cell r="G234">
            <v>68.989999999999995</v>
          </cell>
          <cell r="H234" t="str">
            <v>OAE</v>
          </cell>
        </row>
        <row r="235">
          <cell r="A235" t="str">
            <v>10.300.31</v>
          </cell>
          <cell r="B235" t="str">
            <v>MOBILIZAÇÃO, INSTALAÇÃO E DESMOBILIZAÇÃO DE EQUIPAMENTO P/EXECUÇÃO DE SONDAGENS</v>
          </cell>
          <cell r="C235" t="str">
            <v>unid.</v>
          </cell>
          <cell r="D235" t="str">
            <v>DNER-ES-334/97</v>
          </cell>
          <cell r="E235">
            <v>1300</v>
          </cell>
          <cell r="F235">
            <v>424.84</v>
          </cell>
          <cell r="G235">
            <v>1724.84</v>
          </cell>
          <cell r="H235" t="str">
            <v>OAE</v>
          </cell>
        </row>
        <row r="236">
          <cell r="A236" t="str">
            <v>10.300.32</v>
          </cell>
          <cell r="B236" t="str">
            <v>DETALHAMENTO DO PROJETO</v>
          </cell>
          <cell r="C236" t="str">
            <v>m²</v>
          </cell>
          <cell r="D236" t="str">
            <v>EP-OAE 01</v>
          </cell>
          <cell r="E236">
            <v>20</v>
          </cell>
          <cell r="F236">
            <v>6.54</v>
          </cell>
          <cell r="G236">
            <v>26.54</v>
          </cell>
          <cell r="H236" t="str">
            <v>OAE</v>
          </cell>
        </row>
        <row r="237">
          <cell r="A237" t="str">
            <v>10.300.33</v>
          </cell>
          <cell r="B237" t="str">
            <v>GROUT</v>
          </cell>
          <cell r="C237" t="str">
            <v>kg</v>
          </cell>
          <cell r="E237">
            <v>7.81</v>
          </cell>
          <cell r="F237">
            <v>2.5499999999999998</v>
          </cell>
          <cell r="G237">
            <v>10.36</v>
          </cell>
          <cell r="H237" t="str">
            <v>OAE</v>
          </cell>
        </row>
        <row r="238">
          <cell r="A238" t="str">
            <v>10.300.34</v>
          </cell>
          <cell r="B238" t="str">
            <v>BARREIRA DE CONCRETO, INCL. MÃO DE OBRA E MATERIAL</v>
          </cell>
          <cell r="C238" t="str">
            <v>m</v>
          </cell>
          <cell r="D238" t="str">
            <v>DNER-ES-335/97</v>
          </cell>
          <cell r="E238">
            <v>70.09</v>
          </cell>
          <cell r="F238">
            <v>22.91</v>
          </cell>
          <cell r="G238">
            <v>93</v>
          </cell>
          <cell r="H238" t="str">
            <v>OAE</v>
          </cell>
        </row>
        <row r="239">
          <cell r="A239" t="str">
            <v>10.300.47</v>
          </cell>
          <cell r="B239" t="str">
            <v>DRENO DE FERRO GALVANIZADO 2"</v>
          </cell>
          <cell r="C239" t="str">
            <v>unid.</v>
          </cell>
          <cell r="D239" t="str">
            <v>ES-OA-36/96</v>
          </cell>
          <cell r="E239">
            <v>8.48</v>
          </cell>
          <cell r="F239">
            <v>2.77</v>
          </cell>
          <cell r="G239">
            <v>11.25</v>
          </cell>
          <cell r="H239" t="str">
            <v>OAE</v>
          </cell>
        </row>
        <row r="240">
          <cell r="A240" t="str">
            <v>10.500.38</v>
          </cell>
          <cell r="B240" t="str">
            <v>REMOÇÃO DE CERCAS DE ARAME FARPADO</v>
          </cell>
          <cell r="C240" t="str">
            <v>m</v>
          </cell>
          <cell r="D240" t="str">
            <v>DNER-ES 338/97</v>
          </cell>
          <cell r="E240">
            <v>2.54</v>
          </cell>
          <cell r="F240">
            <v>0.83</v>
          </cell>
          <cell r="G240">
            <v>3.37</v>
          </cell>
          <cell r="H240" t="str">
            <v>Obras Comp.</v>
          </cell>
        </row>
        <row r="241">
          <cell r="A241" t="str">
            <v>10.500.39</v>
          </cell>
          <cell r="B241" t="str">
            <v>MANTA GEOTEXTIL P/REFORÇO DE FUNDAÃO DE ATERRO</v>
          </cell>
          <cell r="C241" t="str">
            <v>m²</v>
          </cell>
          <cell r="E241">
            <v>3.5100000000000002</v>
          </cell>
          <cell r="F241">
            <v>1.1499999999999999</v>
          </cell>
          <cell r="G241">
            <v>4.66</v>
          </cell>
          <cell r="H241" t="str">
            <v>Obras Comp.</v>
          </cell>
        </row>
        <row r="242">
          <cell r="A242" t="str">
            <v>10.500.40</v>
          </cell>
          <cell r="B242" t="str">
            <v>GEOFORMA TÊXTIL TIPO BOLSACRETO BC - 200 kg DE CIMENTO/m3</v>
          </cell>
          <cell r="C242" t="str">
            <v>m³</v>
          </cell>
          <cell r="D242" t="str">
            <v>EC-01</v>
          </cell>
          <cell r="E242">
            <v>51.69</v>
          </cell>
          <cell r="F242">
            <v>16.89</v>
          </cell>
          <cell r="G242">
            <v>68.58</v>
          </cell>
          <cell r="H242" t="str">
            <v>OAE</v>
          </cell>
        </row>
        <row r="243">
          <cell r="A243" t="str">
            <v>10.500.41</v>
          </cell>
          <cell r="B243" t="str">
            <v>GEOFORMA TÊXTIL TIPO COLCHACRETO A-15 - 200 kg DE CIMENTO/m3</v>
          </cell>
          <cell r="C243" t="str">
            <v>m²</v>
          </cell>
          <cell r="D243" t="str">
            <v>EC-01</v>
          </cell>
          <cell r="E243">
            <v>28.94</v>
          </cell>
          <cell r="F243">
            <v>9.4600000000000009</v>
          </cell>
          <cell r="G243">
            <v>38.400000000000006</v>
          </cell>
          <cell r="H243" t="str">
            <v>OAE</v>
          </cell>
        </row>
        <row r="244">
          <cell r="A244" t="str">
            <v>10.550.19</v>
          </cell>
          <cell r="B244" t="str">
            <v>MANTA VEGETAL</v>
          </cell>
          <cell r="C244" t="str">
            <v>m²</v>
          </cell>
          <cell r="D244" t="str">
            <v>EC-PCE-03</v>
          </cell>
          <cell r="E244">
            <v>2.62</v>
          </cell>
          <cell r="F244">
            <v>0.86</v>
          </cell>
          <cell r="G244">
            <v>3.48</v>
          </cell>
          <cell r="H244" t="str">
            <v>OAE</v>
          </cell>
        </row>
        <row r="245">
          <cell r="A245" t="str">
            <v>10.550.20</v>
          </cell>
          <cell r="B245" t="str">
            <v>SEMEADURA MANUAL</v>
          </cell>
          <cell r="C245" t="str">
            <v>m²</v>
          </cell>
          <cell r="D245" t="str">
            <v>DNER-ES-341/97</v>
          </cell>
          <cell r="E245">
            <v>1.04</v>
          </cell>
          <cell r="F245">
            <v>0.34</v>
          </cell>
          <cell r="G245">
            <v>1.3800000000000001</v>
          </cell>
          <cell r="H245" t="str">
            <v>Meio Ambiente</v>
          </cell>
        </row>
        <row r="246">
          <cell r="A246" t="str">
            <v>10.600.10</v>
          </cell>
          <cell r="B246" t="str">
            <v>FORNECIMENTO E LANÇAMENTO DE ARGAMASSA ESTRUT. SIKAGROUT TIX C/ADIÇÃO DE 30% DE PEDRISCO P/EXEC. DE CALÇOS E BERÇOS DE APOIOS</v>
          </cell>
          <cell r="C246" t="str">
            <v>m³</v>
          </cell>
          <cell r="E246">
            <v>1586.14</v>
          </cell>
          <cell r="F246">
            <v>518.35</v>
          </cell>
          <cell r="G246">
            <v>2104.4900000000002</v>
          </cell>
          <cell r="H246" t="str">
            <v>OAE</v>
          </cell>
        </row>
        <row r="247">
          <cell r="A247" t="str">
            <v>10.600.30</v>
          </cell>
          <cell r="B247" t="str">
            <v>FORNECIMENTO, CORTE E COLOCAÇÃO DE 4 Ø 15,2mm - AÇO CP-190 RB</v>
          </cell>
          <cell r="C247" t="str">
            <v>kg</v>
          </cell>
          <cell r="E247">
            <v>4.4399999999999995</v>
          </cell>
          <cell r="F247">
            <v>1.45</v>
          </cell>
          <cell r="G247">
            <v>5.89</v>
          </cell>
          <cell r="H247" t="str">
            <v>OAE</v>
          </cell>
        </row>
        <row r="248">
          <cell r="A248" t="str">
            <v>10.600.32</v>
          </cell>
          <cell r="B248" t="str">
            <v>PROTENSÃO E ANCORAGEM ATIVA PARA 4 Ø 15,2MM</v>
          </cell>
          <cell r="C248" t="str">
            <v>unid.</v>
          </cell>
          <cell r="E248">
            <v>125.68</v>
          </cell>
          <cell r="F248">
            <v>41.07</v>
          </cell>
          <cell r="G248">
            <v>166.75</v>
          </cell>
          <cell r="H248" t="str">
            <v>OAE</v>
          </cell>
        </row>
        <row r="249">
          <cell r="A249" t="str">
            <v>10.600.34</v>
          </cell>
          <cell r="B249" t="str">
            <v>FORNECIMENTOE COLOCAÇÃO DE BAINHAS CORRUGADAS Ø 45MM E INJEÇÃO DE NATA DE CIMENTO</v>
          </cell>
          <cell r="C249" t="str">
            <v>m</v>
          </cell>
          <cell r="E249">
            <v>82.09</v>
          </cell>
          <cell r="F249">
            <v>26.83</v>
          </cell>
          <cell r="G249">
            <v>108.92</v>
          </cell>
          <cell r="H249" t="str">
            <v>OAE</v>
          </cell>
        </row>
        <row r="250">
          <cell r="A250" t="str">
            <v>10.600.25</v>
          </cell>
          <cell r="B250" t="str">
            <v>FORNECIMENTO, CORTE E COLOCAÇÃO DE 12 Ø 15,2mm - AÇO CP-190 RB</v>
          </cell>
          <cell r="C250" t="str">
            <v>kg</v>
          </cell>
          <cell r="E250">
            <v>4.4399999999999995</v>
          </cell>
          <cell r="F250">
            <v>1.45</v>
          </cell>
          <cell r="G250">
            <v>5.89</v>
          </cell>
          <cell r="H250" t="str">
            <v>OAE</v>
          </cell>
        </row>
        <row r="251">
          <cell r="A251" t="str">
            <v>10.600.26</v>
          </cell>
          <cell r="B251" t="str">
            <v>PROTENSÃO E ANCORAGEM ATIVA PARA 12 Ø 15,2MM</v>
          </cell>
          <cell r="C251" t="str">
            <v>unid.</v>
          </cell>
          <cell r="E251">
            <v>423.68</v>
          </cell>
          <cell r="F251">
            <v>138.46</v>
          </cell>
          <cell r="G251">
            <v>562.14</v>
          </cell>
          <cell r="H251" t="str">
            <v>OAE</v>
          </cell>
        </row>
        <row r="252">
          <cell r="A252" t="str">
            <v>10.600.27</v>
          </cell>
          <cell r="B252" t="str">
            <v>FORNECIMENTOE COLOCAÇÃO DE BAINHAS CORRUGADAS Ø 70MM E INJEÇÃO DE NATA DE CIMENTO</v>
          </cell>
          <cell r="C252" t="str">
            <v>m</v>
          </cell>
          <cell r="E252">
            <v>84.490000000000009</v>
          </cell>
          <cell r="F252">
            <v>27.61</v>
          </cell>
          <cell r="G252">
            <v>112.10000000000001</v>
          </cell>
          <cell r="H252" t="str">
            <v>OAE</v>
          </cell>
        </row>
        <row r="253">
          <cell r="A253" t="str">
            <v>10.600.28</v>
          </cell>
          <cell r="B253" t="str">
            <v>TRANSPORTE, LANÇAMENTO E POSICIONAMENTO DE PRÉ-LAJE DE CONCRETO ARMADO</v>
          </cell>
          <cell r="C253" t="str">
            <v>unid.</v>
          </cell>
          <cell r="E253">
            <v>86.37</v>
          </cell>
          <cell r="F253">
            <v>28.23</v>
          </cell>
          <cell r="G253">
            <v>114.60000000000001</v>
          </cell>
          <cell r="H253" t="str">
            <v>OAE</v>
          </cell>
        </row>
        <row r="254">
          <cell r="A254" t="str">
            <v>10.600.29</v>
          </cell>
          <cell r="B254" t="str">
            <v>FORNECIMENTO E COLOCAÇÃO DE JUNTA DE PAVIMENTO TIPO JEENE - JJ5070</v>
          </cell>
          <cell r="C254" t="str">
            <v>m</v>
          </cell>
          <cell r="E254">
            <v>163.41999999999999</v>
          </cell>
          <cell r="F254">
            <v>53.41</v>
          </cell>
          <cell r="G254">
            <v>216.82999999999998</v>
          </cell>
          <cell r="H254" t="str">
            <v>OAE</v>
          </cell>
        </row>
        <row r="255">
          <cell r="A255" t="str">
            <v>10.600.35</v>
          </cell>
          <cell r="B255" t="str">
            <v>EXECUÇÃO DE ESTACAS ESCAVADAS DIAM=1,20M, C/LAMA BETONÍTICA, INCL. ESCAVAÇÃO E MATERIAIS</v>
          </cell>
          <cell r="C255" t="str">
            <v>m</v>
          </cell>
          <cell r="D255" t="str">
            <v>DNER-ES 334/97</v>
          </cell>
          <cell r="E255">
            <v>250.82</v>
          </cell>
          <cell r="F255">
            <v>81.97</v>
          </cell>
          <cell r="G255">
            <v>332.78999999999996</v>
          </cell>
          <cell r="H255" t="str">
            <v>OAE</v>
          </cell>
        </row>
        <row r="256">
          <cell r="A256" t="str">
            <v>10.600.36</v>
          </cell>
          <cell r="B256" t="str">
            <v>EXECUÇÃO DE ESTACAS ESCAVADAS DIAM=1,50M, C/LAMA BETONÍTICA, INCL. ESCAVAÇÃO E MATERIAIS</v>
          </cell>
          <cell r="C256" t="str">
            <v>m</v>
          </cell>
          <cell r="D256" t="str">
            <v>DNER-ES 334/97</v>
          </cell>
          <cell r="E256">
            <v>374.74</v>
          </cell>
          <cell r="F256">
            <v>122.47</v>
          </cell>
          <cell r="G256">
            <v>497.21000000000004</v>
          </cell>
          <cell r="H256" t="str">
            <v>OAE</v>
          </cell>
        </row>
        <row r="260">
          <cell r="A260" t="str">
            <v>TRANSPORTES</v>
          </cell>
        </row>
        <row r="261">
          <cell r="A261" t="str">
            <v>A.00.001.05</v>
          </cell>
          <cell r="B261" t="str">
            <v>BASC. 10M3 LOCAL ÑPAV - CONSTRUÇÃO</v>
          </cell>
          <cell r="C261" t="str">
            <v>tkm</v>
          </cell>
          <cell r="E261">
            <v>0.23</v>
          </cell>
          <cell r="F261" t="str">
            <v>R. SUL</v>
          </cell>
          <cell r="G261">
            <v>37257</v>
          </cell>
          <cell r="H261" t="str">
            <v>Transportes</v>
          </cell>
        </row>
        <row r="262">
          <cell r="A262" t="str">
            <v>A.00.001.40</v>
          </cell>
          <cell r="B262" t="str">
            <v>CARROC. 15T LOCAL ÑPAV - GERAL</v>
          </cell>
          <cell r="C262" t="str">
            <v>tkm</v>
          </cell>
          <cell r="E262">
            <v>0.3</v>
          </cell>
          <cell r="F262" t="str">
            <v>R. SUL</v>
          </cell>
          <cell r="G262">
            <v>37257</v>
          </cell>
          <cell r="H262" t="str">
            <v>Transportes</v>
          </cell>
        </row>
        <row r="263">
          <cell r="A263" t="str">
            <v>A.00.001.90</v>
          </cell>
          <cell r="B263" t="str">
            <v>CARROC. 15T COM. ÑPAV - GERAL</v>
          </cell>
          <cell r="C263" t="str">
            <v>tkm</v>
          </cell>
          <cell r="D263" t="str">
            <v xml:space="preserve">  </v>
          </cell>
          <cell r="E263">
            <v>0.17</v>
          </cell>
          <cell r="F263" t="str">
            <v>R. SUL</v>
          </cell>
          <cell r="G263">
            <v>37257</v>
          </cell>
          <cell r="H263" t="str">
            <v>Transportes</v>
          </cell>
        </row>
        <row r="264">
          <cell r="A264" t="str">
            <v>A.00.001.91</v>
          </cell>
          <cell r="B264" t="str">
            <v>BASC. 10m3 COM. ÑPAV - CONSTRUÇÃO</v>
          </cell>
          <cell r="C264" t="str">
            <v>tkm</v>
          </cell>
          <cell r="E264">
            <v>0.17</v>
          </cell>
          <cell r="F264" t="str">
            <v>R. SUL</v>
          </cell>
          <cell r="G264">
            <v>37257</v>
          </cell>
          <cell r="H264" t="str">
            <v>Transportes</v>
          </cell>
        </row>
        <row r="265">
          <cell r="A265" t="str">
            <v>A.00.002.05</v>
          </cell>
          <cell r="B265" t="str">
            <v>BASC. 10M3 COM. PAV - CONSTRUÇÃO</v>
          </cell>
          <cell r="C265" t="str">
            <v>tkm</v>
          </cell>
          <cell r="E265">
            <v>0.11</v>
          </cell>
          <cell r="F265" t="str">
            <v>R. SUL</v>
          </cell>
          <cell r="G265">
            <v>37257</v>
          </cell>
          <cell r="H265" t="str">
            <v>Transportes</v>
          </cell>
        </row>
        <row r="266">
          <cell r="A266" t="str">
            <v>A.00.002.40</v>
          </cell>
          <cell r="B266" t="str">
            <v>CARROC. 15T-PAV-LOCAL - GERAL</v>
          </cell>
          <cell r="C266" t="str">
            <v>tkm</v>
          </cell>
          <cell r="E266">
            <v>0.22</v>
          </cell>
          <cell r="F266" t="str">
            <v>R. SUL</v>
          </cell>
          <cell r="G266">
            <v>37257</v>
          </cell>
          <cell r="H266" t="str">
            <v>Transportes</v>
          </cell>
        </row>
        <row r="267">
          <cell r="A267" t="str">
            <v>A.00.002.90</v>
          </cell>
          <cell r="B267" t="str">
            <v>CARROC. 15T-PAV-COM - GERAL</v>
          </cell>
          <cell r="C267" t="str">
            <v>tkm</v>
          </cell>
          <cell r="E267">
            <v>0.11</v>
          </cell>
          <cell r="F267" t="str">
            <v>R. SUL</v>
          </cell>
          <cell r="G267">
            <v>37257</v>
          </cell>
          <cell r="H267" t="str">
            <v>Transportes</v>
          </cell>
        </row>
        <row r="268">
          <cell r="A268" t="str">
            <v>A.00.002.91</v>
          </cell>
          <cell r="B268" t="str">
            <v>BASC. 10m3 COM PAV - GERAL</v>
          </cell>
          <cell r="C268" t="str">
            <v>tkm</v>
          </cell>
          <cell r="E268">
            <v>0.11</v>
          </cell>
          <cell r="F268" t="str">
            <v>R. SUL</v>
          </cell>
          <cell r="G268">
            <v>37257</v>
          </cell>
          <cell r="H268" t="str">
            <v>Transportes</v>
          </cell>
        </row>
        <row r="269">
          <cell r="A269" t="str">
            <v>A.00.102.00</v>
          </cell>
          <cell r="B269" t="str">
            <v>BASC. PARA MISTURA BETUMINOSA</v>
          </cell>
          <cell r="C269" t="str">
            <v>tkm</v>
          </cell>
          <cell r="E269">
            <v>0.48</v>
          </cell>
          <cell r="F269" t="str">
            <v>R. SUL</v>
          </cell>
          <cell r="G269">
            <v>37257</v>
          </cell>
          <cell r="H269" t="str">
            <v>Transportes</v>
          </cell>
        </row>
        <row r="270">
          <cell r="A270" t="str">
            <v>A.00.112.90</v>
          </cell>
          <cell r="B270" t="str">
            <v>CARRETA TANQUE A QUENTE</v>
          </cell>
          <cell r="C270" t="str">
            <v>tkm</v>
          </cell>
          <cell r="H270" t="str">
            <v>Transportes</v>
          </cell>
        </row>
        <row r="271">
          <cell r="A271" t="str">
            <v>A.00.112.91</v>
          </cell>
          <cell r="B271" t="str">
            <v>CARRETA TANQUE CONVENCIONAL</v>
          </cell>
          <cell r="C271" t="str">
            <v>tkm</v>
          </cell>
          <cell r="H271" t="str">
            <v>Transportes</v>
          </cell>
        </row>
        <row r="272">
          <cell r="A272" t="str">
            <v>CUSTOS BÁSICOS</v>
          </cell>
        </row>
        <row r="273">
          <cell r="A273" t="str">
            <v>A.01.100.01</v>
          </cell>
          <cell r="B273" t="str">
            <v>LIMPEZA CAMADA VEGETAL EM JAZIDA</v>
          </cell>
          <cell r="C273" t="str">
            <v>m²</v>
          </cell>
          <cell r="E273">
            <v>0.16</v>
          </cell>
          <cell r="H273" t="str">
            <v>Custos Básicos</v>
          </cell>
        </row>
        <row r="274">
          <cell r="A274" t="str">
            <v>A.01.105.01</v>
          </cell>
          <cell r="B274" t="str">
            <v>EXPURGO DE JAZIDA</v>
          </cell>
          <cell r="C274" t="str">
            <v>m³</v>
          </cell>
          <cell r="E274">
            <v>0.87</v>
          </cell>
          <cell r="H274" t="str">
            <v>Custos Básicos</v>
          </cell>
        </row>
        <row r="275">
          <cell r="A275" t="str">
            <v>A.01.120.01</v>
          </cell>
          <cell r="B275" t="str">
            <v>ESCAVAÇÃO E CARGA DE MATERIAL DE JAZIDA</v>
          </cell>
          <cell r="C275" t="str">
            <v>m³</v>
          </cell>
          <cell r="E275">
            <v>2.2999999999999998</v>
          </cell>
          <cell r="H275" t="str">
            <v>Custos Básicos</v>
          </cell>
        </row>
        <row r="276">
          <cell r="A276" t="str">
            <v>A.01.150.02</v>
          </cell>
          <cell r="B276" t="str">
            <v>ROCHA P/BRITAGEM C/PERFURATRIZ MANUAL</v>
          </cell>
          <cell r="C276" t="str">
            <v>m³</v>
          </cell>
          <cell r="E276">
            <v>14</v>
          </cell>
          <cell r="H276" t="str">
            <v>Custos Básicos</v>
          </cell>
        </row>
        <row r="277">
          <cell r="A277" t="str">
            <v>A.01.155.02</v>
          </cell>
          <cell r="B277" t="str">
            <v>RACHÃO P/COLCHÃO DRENANTE EM REBAIXO DE ROCHA</v>
          </cell>
          <cell r="C277" t="str">
            <v>m³</v>
          </cell>
          <cell r="E277">
            <v>10.7</v>
          </cell>
          <cell r="H277" t="str">
            <v>Custos Básicos</v>
          </cell>
        </row>
        <row r="278">
          <cell r="A278" t="str">
            <v>A.01.390.02</v>
          </cell>
          <cell r="B278" t="str">
            <v>USINAGEM DE CBUQ (CAPA DE ROLAMENTO) - FAIXA C</v>
          </cell>
          <cell r="C278" t="str">
            <v>t</v>
          </cell>
          <cell r="E278">
            <v>45.11</v>
          </cell>
          <cell r="H278" t="str">
            <v>Custos Básicos</v>
          </cell>
        </row>
        <row r="279">
          <cell r="A279" t="str">
            <v>A.01.390.03</v>
          </cell>
          <cell r="B279" t="str">
            <v>USINAGEM DE CBUQ (BINDER) - FAIXA B</v>
          </cell>
          <cell r="C279" t="str">
            <v>t</v>
          </cell>
          <cell r="E279">
            <v>31.96</v>
          </cell>
          <cell r="H279" t="str">
            <v>Custos Básicos</v>
          </cell>
        </row>
        <row r="280">
          <cell r="A280" t="str">
            <v>A.01.396.01</v>
          </cell>
          <cell r="B280" t="str">
            <v>USINAGEM DE SOLO-CIMENTO</v>
          </cell>
          <cell r="C280" t="str">
            <v>m³</v>
          </cell>
          <cell r="E280">
            <v>68.33</v>
          </cell>
          <cell r="H280" t="str">
            <v>Custos Básicos</v>
          </cell>
        </row>
        <row r="281">
          <cell r="A281" t="str">
            <v>A.01.396.02</v>
          </cell>
          <cell r="B281" t="str">
            <v>USINAGEM DE SOLO MELHORADO C/CIMENTO</v>
          </cell>
          <cell r="C281" t="str">
            <v>m³</v>
          </cell>
          <cell r="E281">
            <v>39.47</v>
          </cell>
          <cell r="H281" t="str">
            <v>Custos Básicos</v>
          </cell>
        </row>
        <row r="282">
          <cell r="A282" t="str">
            <v>A.01.401.01</v>
          </cell>
          <cell r="B282" t="str">
            <v>FORMA COMUM DE MADEIRA</v>
          </cell>
          <cell r="C282" t="str">
            <v>m²</v>
          </cell>
          <cell r="E282">
            <v>21.799999999999997</v>
          </cell>
          <cell r="H282" t="str">
            <v>Custos Básicos</v>
          </cell>
        </row>
        <row r="283">
          <cell r="A283" t="str">
            <v>A.01.402.01</v>
          </cell>
          <cell r="B283" t="str">
            <v>FORMA DE PLACA COMPENSADA RESINADA</v>
          </cell>
          <cell r="C283" t="str">
            <v>m²</v>
          </cell>
          <cell r="E283">
            <v>16.11</v>
          </cell>
          <cell r="H283" t="str">
            <v>Custos Básicos</v>
          </cell>
        </row>
        <row r="284">
          <cell r="A284" t="str">
            <v>A.01.404.01</v>
          </cell>
          <cell r="B284" t="str">
            <v>FORMA P/TUBULÃO</v>
          </cell>
          <cell r="C284" t="str">
            <v>m²</v>
          </cell>
          <cell r="E284">
            <v>10.33</v>
          </cell>
          <cell r="H284" t="str">
            <v>Custos Básicos</v>
          </cell>
        </row>
        <row r="285">
          <cell r="A285" t="str">
            <v>A.01.407.01</v>
          </cell>
          <cell r="B285" t="str">
            <v>CONFECÇÃO E LANÇAMENTO DE CONCRETO MAGRO EM BETONEIRA</v>
          </cell>
          <cell r="C285" t="str">
            <v>m³</v>
          </cell>
          <cell r="E285">
            <v>155.99</v>
          </cell>
          <cell r="H285" t="str">
            <v>Custos Básicos</v>
          </cell>
        </row>
        <row r="286">
          <cell r="A286" t="str">
            <v>A.01.410.01</v>
          </cell>
          <cell r="B286" t="str">
            <v>CONCRETO FCK=10MPA</v>
          </cell>
          <cell r="C286" t="str">
            <v>m³</v>
          </cell>
          <cell r="E286">
            <v>183.42</v>
          </cell>
          <cell r="H286" t="str">
            <v>Custos Básicos</v>
          </cell>
        </row>
        <row r="287">
          <cell r="A287" t="str">
            <v>A.01.412.01</v>
          </cell>
          <cell r="B287" t="str">
            <v>CONCRETO FCK=12MPA</v>
          </cell>
          <cell r="C287" t="str">
            <v>m³</v>
          </cell>
          <cell r="E287">
            <v>190.76999999999998</v>
          </cell>
          <cell r="H287" t="str">
            <v>Custos Básicos</v>
          </cell>
        </row>
        <row r="288">
          <cell r="A288" t="str">
            <v>A.01.415.01</v>
          </cell>
          <cell r="B288" t="str">
            <v>CONCRETO ESTRUTURAL FCK=15MPA</v>
          </cell>
          <cell r="C288" t="str">
            <v>m³</v>
          </cell>
          <cell r="E288">
            <v>198.69</v>
          </cell>
          <cell r="H288" t="str">
            <v>Custos Básicos</v>
          </cell>
        </row>
        <row r="289">
          <cell r="A289" t="str">
            <v>A.01.418.01</v>
          </cell>
          <cell r="B289" t="str">
            <v>CONCRETO ESTRUTURAL FCK=18MPA</v>
          </cell>
          <cell r="C289" t="str">
            <v>m³</v>
          </cell>
          <cell r="E289">
            <v>206.28</v>
          </cell>
          <cell r="H289" t="str">
            <v>Custos Básicos</v>
          </cell>
        </row>
        <row r="290">
          <cell r="A290" t="str">
            <v>A.01.422.01</v>
          </cell>
          <cell r="B290" t="str">
            <v>CONCRETO ESTRUTURAL FCK=22MPA</v>
          </cell>
          <cell r="C290" t="str">
            <v>m³</v>
          </cell>
          <cell r="E290">
            <v>220</v>
          </cell>
          <cell r="H290" t="str">
            <v>Custos Básicos</v>
          </cell>
        </row>
        <row r="291">
          <cell r="A291" t="str">
            <v>A.01.423.00</v>
          </cell>
          <cell r="B291" t="str">
            <v>CONCRETO FCK=18MPA P/PRÉ-MOLDADOS</v>
          </cell>
          <cell r="C291" t="str">
            <v>m³</v>
          </cell>
          <cell r="E291">
            <v>202.14000000000004</v>
          </cell>
          <cell r="H291" t="str">
            <v>Custos Básicos</v>
          </cell>
        </row>
        <row r="292">
          <cell r="A292" t="str">
            <v>A.01.424.00</v>
          </cell>
          <cell r="B292" t="str">
            <v>CONCRETO POROSO P/PRÉ-MOLDADOS (TUBOS)</v>
          </cell>
          <cell r="C292" t="str">
            <v>m³</v>
          </cell>
          <cell r="E292">
            <v>200.13000000000002</v>
          </cell>
          <cell r="H292" t="str">
            <v>Custos Básicos</v>
          </cell>
        </row>
        <row r="293">
          <cell r="A293" t="str">
            <v>A.01.450.01</v>
          </cell>
          <cell r="B293" t="str">
            <v>ESCORAMENTO DE BUEIROS CELULARES</v>
          </cell>
          <cell r="C293" t="str">
            <v>m³</v>
          </cell>
          <cell r="E293">
            <v>18.939999999999998</v>
          </cell>
          <cell r="H293" t="str">
            <v>Custos Básicos</v>
          </cell>
        </row>
        <row r="294">
          <cell r="A294" t="str">
            <v>A.01.512.10</v>
          </cell>
          <cell r="B294" t="str">
            <v>CONCRETO CICLÓPICO FCK=12MPA</v>
          </cell>
          <cell r="C294" t="str">
            <v>m³</v>
          </cell>
          <cell r="E294">
            <v>157.22</v>
          </cell>
          <cell r="H294" t="str">
            <v>Custos Básicos</v>
          </cell>
        </row>
        <row r="295">
          <cell r="A295" t="str">
            <v>A.01.515.10</v>
          </cell>
          <cell r="B295" t="str">
            <v>CONCRETO CICLÓPICO FCK=15MPA</v>
          </cell>
          <cell r="C295" t="str">
            <v>m³</v>
          </cell>
          <cell r="E295">
            <v>162.76000000000002</v>
          </cell>
          <cell r="H295" t="str">
            <v>Custos Básicos</v>
          </cell>
        </row>
        <row r="296">
          <cell r="A296" t="str">
            <v>A.01.580.01</v>
          </cell>
          <cell r="B296" t="str">
            <v>FORNECIMENTO, PREPARO E COLOCAÇÃO DE AÇO CA-60</v>
          </cell>
          <cell r="C296" t="str">
            <v>kg</v>
          </cell>
          <cell r="E296">
            <v>2.9599999999999995</v>
          </cell>
          <cell r="H296" t="str">
            <v>Custos Básicos</v>
          </cell>
        </row>
        <row r="297">
          <cell r="A297" t="str">
            <v>A.01.580.02</v>
          </cell>
          <cell r="B297" t="str">
            <v>FORNECIMENTO, PREPARO E COLOCAÇÃO DE AÇO CA-50</v>
          </cell>
          <cell r="C297" t="str">
            <v>kg</v>
          </cell>
          <cell r="E297">
            <v>2.8699999999999997</v>
          </cell>
          <cell r="H297" t="str">
            <v>Custos Básicos</v>
          </cell>
        </row>
        <row r="298">
          <cell r="A298" t="str">
            <v>A.01.603.01</v>
          </cell>
          <cell r="B298" t="str">
            <v>ARGAMASSA CIMENTO AREIA 1:3</v>
          </cell>
          <cell r="C298" t="str">
            <v>m³</v>
          </cell>
          <cell r="E298">
            <v>209.98999999999998</v>
          </cell>
          <cell r="H298" t="str">
            <v>Custos Básicos</v>
          </cell>
        </row>
        <row r="299">
          <cell r="A299" t="str">
            <v>A.01.604.01</v>
          </cell>
          <cell r="B299" t="str">
            <v>ARGAMASSA CIMENTO AREIA 1:4</v>
          </cell>
          <cell r="C299" t="str">
            <v>m³</v>
          </cell>
          <cell r="E299">
            <v>180.47</v>
          </cell>
          <cell r="H299" t="str">
            <v>Custos Básicos</v>
          </cell>
        </row>
        <row r="300">
          <cell r="A300" t="str">
            <v>A.01.620.01</v>
          </cell>
          <cell r="B300" t="str">
            <v>ARGAMASSA CIMENTO SOLO 1:10</v>
          </cell>
          <cell r="C300" t="str">
            <v>m³</v>
          </cell>
          <cell r="E300">
            <v>84.59</v>
          </cell>
          <cell r="H300" t="str">
            <v>Custos Básicos</v>
          </cell>
        </row>
        <row r="301">
          <cell r="A301" t="str">
            <v>A.01.730.00</v>
          </cell>
          <cell r="B301" t="str">
            <v>CONCRETO FCK=18MPA P/PRÉ-MOLDADOS (MOURÕES)</v>
          </cell>
          <cell r="C301" t="str">
            <v>m³</v>
          </cell>
          <cell r="E301">
            <v>194.5</v>
          </cell>
          <cell r="H301" t="str">
            <v>Custos Básicos</v>
          </cell>
        </row>
        <row r="302">
          <cell r="A302" t="str">
            <v>A.01.730.01</v>
          </cell>
          <cell r="B302" t="str">
            <v>MOURÃO DE CONCRETO ESTICADOR SEÇÃO QUADRADA 15CM</v>
          </cell>
          <cell r="C302" t="str">
            <v>unid.</v>
          </cell>
          <cell r="E302">
            <v>19.82</v>
          </cell>
          <cell r="H302" t="str">
            <v>Custos Básicos</v>
          </cell>
        </row>
        <row r="303">
          <cell r="A303" t="str">
            <v>A.01.735.01</v>
          </cell>
          <cell r="B303" t="str">
            <v>MOURÃO DE CONCRETO SUPORTE SEÇÃO QUADRADA 11CM</v>
          </cell>
          <cell r="C303" t="str">
            <v>unid.</v>
          </cell>
          <cell r="E303">
            <v>13.5</v>
          </cell>
          <cell r="H303" t="str">
            <v>Custos Básicos</v>
          </cell>
        </row>
        <row r="304">
          <cell r="A304" t="str">
            <v>A.01.740.01</v>
          </cell>
          <cell r="B304" t="str">
            <v>TUBO DE CONCRETO PERFURADO D=0,20M</v>
          </cell>
          <cell r="C304" t="str">
            <v>m</v>
          </cell>
          <cell r="E304">
            <v>9.33</v>
          </cell>
          <cell r="H304" t="str">
            <v>Custos Básicos</v>
          </cell>
        </row>
        <row r="305">
          <cell r="A305" t="str">
            <v>A.01.741.01</v>
          </cell>
          <cell r="B305" t="str">
            <v>TUBO DE CONCRETO POROSO D=0,20M</v>
          </cell>
          <cell r="C305" t="str">
            <v>m</v>
          </cell>
          <cell r="E305">
            <v>9.07</v>
          </cell>
          <cell r="H305" t="str">
            <v>Custos Básicos</v>
          </cell>
        </row>
        <row r="306">
          <cell r="A306" t="str">
            <v>A.01.745.01</v>
          </cell>
          <cell r="B306" t="str">
            <v>TUBO DE CONCRETO D=0,30M</v>
          </cell>
          <cell r="C306" t="str">
            <v>m</v>
          </cell>
          <cell r="E306">
            <v>15.2</v>
          </cell>
          <cell r="H306" t="str">
            <v>Custos Básicos</v>
          </cell>
        </row>
        <row r="307">
          <cell r="A307" t="str">
            <v>A.01.760.01</v>
          </cell>
          <cell r="B307" t="str">
            <v>TUBO DE CONCRETO ARMADO D=0,80M</v>
          </cell>
          <cell r="C307" t="str">
            <v>m</v>
          </cell>
          <cell r="E307">
            <v>123.72</v>
          </cell>
          <cell r="H307" t="str">
            <v>Custos Básicos</v>
          </cell>
        </row>
        <row r="308">
          <cell r="A308" t="str">
            <v>A.01.765.01</v>
          </cell>
          <cell r="B308" t="str">
            <v>TUBO DE CONCRETO ARMADO D=1,00M</v>
          </cell>
          <cell r="C308" t="str">
            <v>m</v>
          </cell>
          <cell r="E308">
            <v>186.10000000000002</v>
          </cell>
          <cell r="H308" t="str">
            <v>Custos Básicos</v>
          </cell>
        </row>
        <row r="309">
          <cell r="A309" t="str">
            <v>A.01.770.01</v>
          </cell>
          <cell r="B309" t="str">
            <v>TUBO DE CONCRETO ARMADO D=1,20M</v>
          </cell>
          <cell r="C309" t="str">
            <v>m</v>
          </cell>
          <cell r="E309">
            <v>256.64</v>
          </cell>
          <cell r="H309" t="str">
            <v>Custos Básicos</v>
          </cell>
        </row>
        <row r="310">
          <cell r="A310" t="str">
            <v>A.01.780.01</v>
          </cell>
          <cell r="B310" t="str">
            <v>OBTENÇÃO DE GRAMA P/REPLANTIO</v>
          </cell>
          <cell r="C310" t="str">
            <v>m²</v>
          </cell>
          <cell r="E310">
            <v>0.56000000000000005</v>
          </cell>
          <cell r="H310" t="str">
            <v>Custos Básicos</v>
          </cell>
        </row>
        <row r="311">
          <cell r="A311" t="str">
            <v>A.01.790.01</v>
          </cell>
          <cell r="B311" t="str">
            <v>GUIA DE MADEIRA 2,5X7,0CM</v>
          </cell>
          <cell r="C311" t="str">
            <v>m</v>
          </cell>
          <cell r="E311">
            <v>1.1599999999999999</v>
          </cell>
          <cell r="H311" t="str">
            <v>Custos Básicos</v>
          </cell>
        </row>
        <row r="312">
          <cell r="A312" t="str">
            <v>A.01.790.02</v>
          </cell>
          <cell r="B312" t="str">
            <v>GUIA DE MADEIRA 2,5X10,0CM</v>
          </cell>
          <cell r="C312" t="str">
            <v>m</v>
          </cell>
          <cell r="E312">
            <v>1.23</v>
          </cell>
          <cell r="H312" t="str">
            <v>Custos Básicos</v>
          </cell>
        </row>
        <row r="313">
          <cell r="A313" t="str">
            <v>A.01.890.01</v>
          </cell>
          <cell r="B313" t="str">
            <v>ESCAVAÇÃO MANUAL EM MATERIAL DE 1ª CATEGORIA</v>
          </cell>
          <cell r="C313" t="str">
            <v>m³</v>
          </cell>
          <cell r="E313">
            <v>12.45</v>
          </cell>
          <cell r="H313" t="str">
            <v>Custos Básicos</v>
          </cell>
        </row>
        <row r="314">
          <cell r="A314" t="str">
            <v>A.01.891.01</v>
          </cell>
          <cell r="B314" t="str">
            <v>ESCAVAÇÃO MANUAL DE VALA EM MATERIAL DE 1ª CATEGORIA</v>
          </cell>
          <cell r="C314" t="str">
            <v>m³</v>
          </cell>
          <cell r="E314">
            <v>14.4</v>
          </cell>
          <cell r="H314" t="str">
            <v>Custos Básicos</v>
          </cell>
        </row>
        <row r="315">
          <cell r="A315" t="str">
            <v>A.01.892.01</v>
          </cell>
          <cell r="B315" t="str">
            <v>ESCAVAÇÃO MECÂNICA DE VALA EM MATERIAL DE 1ª CATEGORIA</v>
          </cell>
          <cell r="C315" t="str">
            <v>m³</v>
          </cell>
          <cell r="E315">
            <v>1.78</v>
          </cell>
          <cell r="H315" t="str">
            <v>Custos Básicos</v>
          </cell>
        </row>
        <row r="316">
          <cell r="A316" t="str">
            <v>A.01.893.01</v>
          </cell>
          <cell r="B316" t="str">
            <v>COMPACTAÇÃO MANUAL</v>
          </cell>
          <cell r="C316" t="str">
            <v>m³</v>
          </cell>
          <cell r="E316">
            <v>5.14</v>
          </cell>
          <cell r="H316" t="str">
            <v>Custos Básicos</v>
          </cell>
        </row>
        <row r="317">
          <cell r="A317" t="str">
            <v>B.00.301.00</v>
          </cell>
          <cell r="B317" t="str">
            <v>ALVENARIA DE PEDRA ARGAMASSADA</v>
          </cell>
          <cell r="C317" t="str">
            <v>m³</v>
          </cell>
          <cell r="E317">
            <v>126.33000000000001</v>
          </cell>
          <cell r="H317" t="str">
            <v>Custos Básicos</v>
          </cell>
        </row>
        <row r="318">
          <cell r="A318" t="str">
            <v>B.00.903.01</v>
          </cell>
          <cell r="B318" t="str">
            <v>DENTES PARA BUEIROS DUPLOS D=1,00M</v>
          </cell>
          <cell r="C318" t="str">
            <v>unid.</v>
          </cell>
          <cell r="E318">
            <v>86.6</v>
          </cell>
          <cell r="H318" t="str">
            <v>Custos Básicos</v>
          </cell>
        </row>
        <row r="319">
          <cell r="A319" t="str">
            <v>B.00.904.01</v>
          </cell>
          <cell r="B319" t="str">
            <v>DENTES PARA BUEIROS DUPLOS D=1,20M</v>
          </cell>
          <cell r="C319" t="str">
            <v>unid.</v>
          </cell>
          <cell r="E319">
            <v>98.320000000000007</v>
          </cell>
          <cell r="H319" t="str">
            <v>Custos Básicos</v>
          </cell>
        </row>
        <row r="320">
          <cell r="A320" t="str">
            <v>B.00.907.01</v>
          </cell>
          <cell r="B320" t="str">
            <v>DENTES PARA BUEIROS SIMPLES D=0,80M</v>
          </cell>
          <cell r="C320" t="str">
            <v>unid.</v>
          </cell>
          <cell r="E320">
            <v>36.270000000000003</v>
          </cell>
          <cell r="H320" t="str">
            <v>Custos Básicos</v>
          </cell>
        </row>
        <row r="321">
          <cell r="A321" t="str">
            <v>B.00.908.01</v>
          </cell>
          <cell r="B321" t="str">
            <v>DENTES PARA BUEIROS SIMPLES D=1,00M</v>
          </cell>
          <cell r="C321" t="str">
            <v>unid.</v>
          </cell>
          <cell r="E321">
            <v>43.22</v>
          </cell>
          <cell r="H321" t="str">
            <v>Custos Básicos</v>
          </cell>
        </row>
        <row r="322">
          <cell r="A322" t="str">
            <v>B.00.909.01</v>
          </cell>
          <cell r="B322" t="str">
            <v>DENTES PARA BUEIROS SIMPLES D=1,20M</v>
          </cell>
          <cell r="C322" t="str">
            <v>unid.</v>
          </cell>
          <cell r="E322">
            <v>49.24</v>
          </cell>
          <cell r="H322" t="str">
            <v>Custos Básicos</v>
          </cell>
        </row>
        <row r="323">
          <cell r="A323" t="str">
            <v>B.00.911.01</v>
          </cell>
          <cell r="B323" t="str">
            <v>DENTES PARA BUEIROS TRIPLOS D=1,00M</v>
          </cell>
          <cell r="C323" t="str">
            <v>unid.</v>
          </cell>
          <cell r="E323">
            <v>127.64999999999999</v>
          </cell>
          <cell r="H323" t="str">
            <v>Custos Básicos</v>
          </cell>
        </row>
        <row r="324">
          <cell r="A324" t="str">
            <v>B.00.999.06</v>
          </cell>
          <cell r="B324" t="str">
            <v>SOLO LOCAL / SELO DE ARGILA APILOADO</v>
          </cell>
          <cell r="C324" t="str">
            <v>m³</v>
          </cell>
          <cell r="E324">
            <v>6.74</v>
          </cell>
          <cell r="H324" t="str">
            <v>Custos Básicos</v>
          </cell>
        </row>
        <row r="325">
          <cell r="H325" t="str">
            <v>Custos Básicos</v>
          </cell>
        </row>
        <row r="326">
          <cell r="H326" t="str">
            <v>Custos Básicos</v>
          </cell>
        </row>
        <row r="327">
          <cell r="H327" t="str">
            <v>Custos Básicos</v>
          </cell>
        </row>
        <row r="328">
          <cell r="H328" t="str">
            <v>Custos Básicos</v>
          </cell>
        </row>
        <row r="329">
          <cell r="H329" t="str">
            <v>Custos Básicos</v>
          </cell>
        </row>
        <row r="330">
          <cell r="H330" t="str">
            <v>Custos Básicos</v>
          </cell>
        </row>
        <row r="331">
          <cell r="H331" t="str">
            <v>Custos Básicos</v>
          </cell>
        </row>
        <row r="332">
          <cell r="H332" t="str">
            <v>Custos Básicos</v>
          </cell>
        </row>
        <row r="333">
          <cell r="H333" t="str">
            <v>Custos Básicos</v>
          </cell>
        </row>
        <row r="334">
          <cell r="H334" t="str">
            <v>Custos Básicos</v>
          </cell>
        </row>
        <row r="335">
          <cell r="H335" t="str">
            <v>Custos Básicos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 FÍSICO-FINANCEIRO"/>
      <sheetName val="T1-02&quot;"/>
      <sheetName val="T1-04&quot;"/>
      <sheetName val="T1-06&quot;"/>
      <sheetName val="T1-08&quot;"/>
      <sheetName val="T1-10&quot;"/>
      <sheetName val="T1-12&quot;"/>
      <sheetName val="T1-14&quot;"/>
      <sheetName val="T2-02&quot;"/>
      <sheetName val="T2-04&quot;"/>
      <sheetName val="T2-06&quot;"/>
      <sheetName val="T2-08&quot;"/>
      <sheetName val="T2-10&quot;"/>
      <sheetName val="T2-12&quot;"/>
      <sheetName val="T2-14&quot;"/>
      <sheetName val="T3-02&quot;"/>
      <sheetName val="T3-04&quot;"/>
      <sheetName val="T3-06&quot;"/>
      <sheetName val="T3-14&quot;"/>
      <sheetName val="T4-02&quot;"/>
      <sheetName val="T4-04&quot;"/>
      <sheetName val="T4-06&quot;"/>
      <sheetName val="T4-14&quot;"/>
      <sheetName val="T5-02&quot;"/>
      <sheetName val="T5-04&quot;"/>
      <sheetName val="T5-06&quot;"/>
      <sheetName val="T5-14&quot;"/>
      <sheetName val="T6-02&quot;"/>
      <sheetName val="T6-04&quot;"/>
      <sheetName val="T6-06&quot;"/>
      <sheetName val="T6-14&quot;"/>
      <sheetName val="T7-02&quot;"/>
      <sheetName val="T7-04&quot;"/>
      <sheetName val="T7-06&quot;"/>
      <sheetName val="T7-14&quot;"/>
      <sheetName val="T8-02&quot;"/>
      <sheetName val="T8-04&quot;"/>
      <sheetName val="T8-06&quot;"/>
      <sheetName val="T8-14&quot;"/>
      <sheetName val="T9-02&quot;"/>
      <sheetName val="T9-04&quot;"/>
      <sheetName val="T9-06&quot;"/>
      <sheetName val="T9-14&quot;"/>
      <sheetName val="0301"/>
      <sheetName val="0302"/>
      <sheetName val="0303"/>
      <sheetName val="0304"/>
      <sheetName val="0305"/>
      <sheetName val="0306"/>
      <sheetName val="0307"/>
      <sheetName val="0401"/>
      <sheetName val="0402"/>
      <sheetName val="0403"/>
      <sheetName val="0404"/>
      <sheetName val="0405"/>
      <sheetName val="0406"/>
      <sheetName val="0407"/>
      <sheetName val="0408"/>
      <sheetName val="0409"/>
      <sheetName val="0410"/>
      <sheetName val="0411"/>
      <sheetName val="0412"/>
      <sheetName val="0413"/>
      <sheetName val="0414"/>
      <sheetName val="0415"/>
      <sheetName val="0416"/>
      <sheetName val="0417"/>
      <sheetName val="0418"/>
      <sheetName val="0419"/>
      <sheetName val="0420"/>
      <sheetName val="0421"/>
      <sheetName val="0422"/>
      <sheetName val="0423"/>
      <sheetName val="0424"/>
      <sheetName val="0425"/>
      <sheetName val="0426"/>
      <sheetName val="0427"/>
      <sheetName val="0428"/>
      <sheetName val="0429"/>
      <sheetName val="0601"/>
      <sheetName val="060201"/>
      <sheetName val="060202"/>
      <sheetName val="060203"/>
      <sheetName val="060204"/>
      <sheetName val="060205"/>
      <sheetName val="060206"/>
      <sheetName val="060207"/>
      <sheetName val="0701"/>
      <sheetName val="0801"/>
      <sheetName val="0802"/>
      <sheetName val="1000"/>
      <sheetName val="1100"/>
      <sheetName val="1200"/>
      <sheetName val="1301"/>
      <sheetName val="1302"/>
      <sheetName val="1303"/>
      <sheetName val="1304"/>
      <sheetName val="1305"/>
      <sheetName val="1306"/>
      <sheetName val="1307"/>
      <sheetName val="1308"/>
      <sheetName val="1309"/>
      <sheetName val="1310"/>
      <sheetName val="1400"/>
      <sheetName val="1501"/>
      <sheetName val="1502"/>
      <sheetName val="1601"/>
      <sheetName val="1602"/>
      <sheetName val="1701"/>
      <sheetName val="1702"/>
      <sheetName val="1703"/>
      <sheetName val="1704"/>
      <sheetName val="1801"/>
      <sheetName val="1802"/>
      <sheetName val="1803"/>
      <sheetName val="1804"/>
      <sheetName val="1805"/>
      <sheetName val="1806"/>
      <sheetName val="1807"/>
      <sheetName val="1808"/>
      <sheetName val="1809"/>
      <sheetName val="1810"/>
      <sheetName val="1811"/>
      <sheetName val="1812"/>
      <sheetName val="1813"/>
      <sheetName val="Equipe-Projeto"/>
      <sheetName val="equipe 1"/>
      <sheetName val="equipe 2"/>
      <sheetName val="equipe 3"/>
      <sheetName val="equipe 4"/>
      <sheetName val="equipe 5"/>
      <sheetName val="Equipamento"/>
      <sheetName val="maqeq"/>
      <sheetName val="M_obra"/>
      <sheetName val="Dados"/>
      <sheetName val="Estudos GASM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>
        <row r="6">
          <cell r="A6" t="str">
            <v>Data: 03/05/2002</v>
          </cell>
        </row>
      </sheetData>
      <sheetData sheetId="1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"/>
      <sheetName val="REPROGRAMAÇÃO ORÇAMENTO"/>
      <sheetName val="CRONOGRAMA"/>
      <sheetName val="COMPOSIÇÃO PREÇOS TAMPA TIL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showGridLines="0" tabSelected="1" view="pageBreakPreview" zoomScale="85" zoomScaleSheetLayoutView="85" workbookViewId="0">
      <selection activeCell="R6" sqref="R6:V6"/>
    </sheetView>
  </sheetViews>
  <sheetFormatPr defaultColWidth="11.42578125" defaultRowHeight="12.75" x14ac:dyDescent="0.2"/>
  <cols>
    <col min="1" max="1" width="4.42578125" style="31" customWidth="1"/>
    <col min="2" max="2" width="8.42578125" style="31" customWidth="1"/>
    <col min="3" max="4" width="5.7109375" style="31" customWidth="1"/>
    <col min="5" max="22" width="3.7109375" style="31" customWidth="1"/>
    <col min="23" max="16384" width="11.42578125" style="31"/>
  </cols>
  <sheetData>
    <row r="1" spans="1:24" s="25" customFormat="1" ht="13.5" customHeight="1" x14ac:dyDescent="0.2">
      <c r="A1" s="537"/>
      <c r="B1" s="538"/>
      <c r="C1" s="538"/>
      <c r="D1" s="539"/>
      <c r="E1" s="21" t="s">
        <v>120</v>
      </c>
      <c r="F1" s="457"/>
      <c r="G1" s="457"/>
      <c r="H1" s="457"/>
      <c r="I1" s="457"/>
      <c r="J1" s="457"/>
      <c r="K1" s="457"/>
      <c r="L1" s="457"/>
      <c r="M1" s="22"/>
      <c r="N1" s="23" t="s">
        <v>121</v>
      </c>
      <c r="O1" s="23"/>
      <c r="P1" s="23"/>
      <c r="Q1" s="24"/>
      <c r="R1" s="546" t="s">
        <v>495</v>
      </c>
      <c r="S1" s="546"/>
      <c r="T1" s="546"/>
      <c r="U1" s="546"/>
      <c r="V1" s="547"/>
    </row>
    <row r="2" spans="1:24" s="25" customFormat="1" ht="13.5" customHeight="1" x14ac:dyDescent="0.2">
      <c r="A2" s="540"/>
      <c r="B2" s="541"/>
      <c r="C2" s="541"/>
      <c r="D2" s="542"/>
      <c r="E2" s="548" t="s">
        <v>122</v>
      </c>
      <c r="F2" s="497"/>
      <c r="G2" s="497"/>
      <c r="H2" s="497"/>
      <c r="I2" s="497"/>
      <c r="J2" s="497"/>
      <c r="K2" s="497"/>
      <c r="L2" s="497"/>
      <c r="M2" s="549"/>
      <c r="N2" s="27" t="s">
        <v>123</v>
      </c>
      <c r="O2" s="28"/>
      <c r="P2" s="27"/>
      <c r="Q2" s="29"/>
      <c r="R2" s="519" t="s">
        <v>496</v>
      </c>
      <c r="S2" s="519"/>
      <c r="T2" s="519"/>
      <c r="U2" s="519"/>
      <c r="V2" s="520"/>
    </row>
    <row r="3" spans="1:24" s="25" customFormat="1" ht="13.5" customHeight="1" x14ac:dyDescent="0.2">
      <c r="A3" s="540"/>
      <c r="B3" s="541"/>
      <c r="C3" s="541"/>
      <c r="D3" s="542"/>
      <c r="E3" s="548"/>
      <c r="F3" s="497"/>
      <c r="G3" s="497"/>
      <c r="H3" s="497"/>
      <c r="I3" s="497"/>
      <c r="J3" s="497"/>
      <c r="K3" s="497"/>
      <c r="L3" s="497"/>
      <c r="M3" s="549"/>
      <c r="N3" s="27" t="s">
        <v>124</v>
      </c>
      <c r="O3" s="28"/>
      <c r="P3" s="27"/>
      <c r="Q3" s="30"/>
      <c r="R3" s="519" t="s">
        <v>161</v>
      </c>
      <c r="S3" s="519"/>
      <c r="T3" s="519"/>
      <c r="U3" s="519"/>
      <c r="V3" s="520"/>
      <c r="X3" s="31"/>
    </row>
    <row r="4" spans="1:24" s="25" customFormat="1" ht="13.5" customHeight="1" x14ac:dyDescent="0.2">
      <c r="A4" s="540"/>
      <c r="B4" s="541"/>
      <c r="C4" s="541"/>
      <c r="D4" s="542"/>
      <c r="E4" s="548"/>
      <c r="F4" s="497"/>
      <c r="G4" s="497"/>
      <c r="H4" s="497"/>
      <c r="I4" s="497"/>
      <c r="J4" s="497"/>
      <c r="K4" s="497"/>
      <c r="L4" s="497"/>
      <c r="M4" s="549"/>
      <c r="N4" s="27" t="s">
        <v>125</v>
      </c>
      <c r="O4" s="28"/>
      <c r="P4" s="32"/>
      <c r="Q4" s="33"/>
      <c r="R4" s="553">
        <v>41404</v>
      </c>
      <c r="S4" s="553"/>
      <c r="T4" s="553"/>
      <c r="U4" s="553"/>
      <c r="V4" s="554"/>
      <c r="X4" s="31"/>
    </row>
    <row r="5" spans="1:24" s="25" customFormat="1" ht="13.5" customHeight="1" x14ac:dyDescent="0.2">
      <c r="A5" s="543"/>
      <c r="B5" s="544"/>
      <c r="C5" s="544"/>
      <c r="D5" s="545"/>
      <c r="E5" s="550"/>
      <c r="F5" s="551"/>
      <c r="G5" s="551"/>
      <c r="H5" s="551"/>
      <c r="I5" s="551"/>
      <c r="J5" s="551"/>
      <c r="K5" s="551"/>
      <c r="L5" s="551"/>
      <c r="M5" s="552"/>
      <c r="N5" s="27" t="s">
        <v>126</v>
      </c>
      <c r="O5" s="28"/>
      <c r="P5" s="27"/>
      <c r="Q5" s="34"/>
      <c r="R5" s="519">
        <v>1</v>
      </c>
      <c r="S5" s="519"/>
      <c r="T5" s="519"/>
      <c r="U5" s="519"/>
      <c r="V5" s="520"/>
      <c r="X5" s="31"/>
    </row>
    <row r="6" spans="1:24" s="25" customFormat="1" ht="13.5" customHeight="1" thickBot="1" x14ac:dyDescent="0.25">
      <c r="A6" s="521" t="s">
        <v>127</v>
      </c>
      <c r="B6" s="522"/>
      <c r="C6" s="522"/>
      <c r="D6" s="523"/>
      <c r="E6" s="524" t="s">
        <v>128</v>
      </c>
      <c r="F6" s="522"/>
      <c r="G6" s="522"/>
      <c r="H6" s="522"/>
      <c r="I6" s="522"/>
      <c r="J6" s="522"/>
      <c r="K6" s="522"/>
      <c r="L6" s="522"/>
      <c r="M6" s="523"/>
      <c r="N6" s="35" t="s">
        <v>129</v>
      </c>
      <c r="O6" s="36"/>
      <c r="P6" s="35"/>
      <c r="Q6" s="37"/>
      <c r="R6" s="525">
        <v>41834</v>
      </c>
      <c r="S6" s="525"/>
      <c r="T6" s="525"/>
      <c r="U6" s="525"/>
      <c r="V6" s="526"/>
      <c r="X6" s="38"/>
    </row>
    <row r="7" spans="1:24" s="25" customFormat="1" ht="9.9499999999999993" customHeight="1" x14ac:dyDescent="0.2">
      <c r="A7" s="527"/>
      <c r="B7" s="528"/>
      <c r="C7" s="528"/>
      <c r="D7" s="529"/>
      <c r="E7" s="39" t="s">
        <v>130</v>
      </c>
      <c r="F7" s="40"/>
      <c r="G7" s="40"/>
      <c r="H7" s="41"/>
      <c r="I7" s="41"/>
      <c r="J7" s="40"/>
      <c r="K7" s="41"/>
      <c r="L7" s="40"/>
      <c r="M7" s="20"/>
      <c r="N7" s="40"/>
      <c r="O7" s="42"/>
      <c r="P7" s="40"/>
      <c r="Q7" s="41"/>
      <c r="R7" s="43"/>
      <c r="S7" s="44"/>
      <c r="T7" s="44"/>
      <c r="U7" s="44"/>
      <c r="V7" s="45"/>
    </row>
    <row r="8" spans="1:24" s="25" customFormat="1" ht="9.9499999999999993" customHeight="1" x14ac:dyDescent="0.2">
      <c r="A8" s="530"/>
      <c r="B8" s="531"/>
      <c r="C8" s="531"/>
      <c r="D8" s="532"/>
      <c r="E8" s="111" t="s">
        <v>327</v>
      </c>
      <c r="F8" s="46"/>
      <c r="G8" s="47"/>
      <c r="H8" s="46"/>
      <c r="I8" s="48"/>
      <c r="J8" s="46"/>
      <c r="K8" s="48"/>
      <c r="L8" s="46"/>
      <c r="M8" s="47"/>
      <c r="N8" s="46"/>
      <c r="O8" s="49"/>
      <c r="P8" s="46"/>
      <c r="Q8" s="48"/>
      <c r="R8" s="50"/>
      <c r="S8" s="51"/>
      <c r="T8" s="51"/>
      <c r="U8" s="51"/>
      <c r="V8" s="52"/>
    </row>
    <row r="9" spans="1:24" s="25" customFormat="1" ht="9.9499999999999993" customHeight="1" x14ac:dyDescent="0.2">
      <c r="A9" s="530"/>
      <c r="B9" s="531"/>
      <c r="C9" s="531"/>
      <c r="D9" s="532"/>
      <c r="E9" s="53" t="s">
        <v>131</v>
      </c>
      <c r="F9" s="54"/>
      <c r="G9" s="55"/>
      <c r="H9" s="54"/>
      <c r="I9" s="56"/>
      <c r="J9" s="54"/>
      <c r="K9" s="56"/>
      <c r="L9" s="54"/>
      <c r="M9" s="55"/>
      <c r="N9" s="54"/>
      <c r="O9" s="57"/>
      <c r="P9" s="54"/>
      <c r="Q9" s="56"/>
      <c r="R9" s="58"/>
      <c r="S9" s="59"/>
      <c r="T9" s="59"/>
      <c r="U9" s="59"/>
      <c r="V9" s="60"/>
    </row>
    <row r="10" spans="1:24" s="25" customFormat="1" ht="9.9499999999999993" customHeight="1" x14ac:dyDescent="0.2">
      <c r="A10" s="530"/>
      <c r="B10" s="531"/>
      <c r="C10" s="531"/>
      <c r="D10" s="532"/>
      <c r="E10" s="111" t="s">
        <v>151</v>
      </c>
      <c r="F10" s="46"/>
      <c r="G10" s="47"/>
      <c r="H10" s="46"/>
      <c r="I10" s="48"/>
      <c r="J10" s="46"/>
      <c r="K10" s="48"/>
      <c r="L10" s="46"/>
      <c r="M10" s="47"/>
      <c r="N10" s="46"/>
      <c r="O10" s="49"/>
      <c r="P10" s="46"/>
      <c r="Q10" s="48"/>
      <c r="R10" s="50"/>
      <c r="S10" s="51"/>
      <c r="T10" s="51"/>
      <c r="U10" s="51"/>
      <c r="V10" s="52"/>
    </row>
    <row r="11" spans="1:24" s="25" customFormat="1" ht="9.9499999999999993" customHeight="1" x14ac:dyDescent="0.2">
      <c r="A11" s="530"/>
      <c r="B11" s="531"/>
      <c r="C11" s="531"/>
      <c r="D11" s="532"/>
      <c r="E11" s="53" t="s">
        <v>132</v>
      </c>
      <c r="F11" s="54"/>
      <c r="G11" s="55"/>
      <c r="H11" s="54"/>
      <c r="I11" s="56"/>
      <c r="J11" s="54"/>
      <c r="K11" s="56"/>
      <c r="L11" s="54"/>
      <c r="M11" s="55"/>
      <c r="N11" s="54"/>
      <c r="O11" s="57"/>
      <c r="P11" s="54"/>
      <c r="Q11" s="56"/>
      <c r="R11" s="58"/>
      <c r="S11" s="59"/>
      <c r="T11" s="59"/>
      <c r="U11" s="59"/>
      <c r="V11" s="60"/>
    </row>
    <row r="12" spans="1:24" s="25" customFormat="1" ht="9.9499999999999993" customHeight="1" x14ac:dyDescent="0.2">
      <c r="A12" s="530"/>
      <c r="B12" s="531"/>
      <c r="C12" s="531"/>
      <c r="D12" s="532"/>
      <c r="E12" s="111" t="s">
        <v>377</v>
      </c>
      <c r="F12" s="46"/>
      <c r="G12" s="47"/>
      <c r="H12" s="46"/>
      <c r="I12" s="48"/>
      <c r="J12" s="46"/>
      <c r="K12" s="48"/>
      <c r="L12" s="46"/>
      <c r="M12" s="47"/>
      <c r="N12" s="46"/>
      <c r="O12" s="49"/>
      <c r="P12" s="46"/>
      <c r="Q12" s="48"/>
      <c r="R12" s="50"/>
      <c r="S12" s="51"/>
      <c r="T12" s="51"/>
      <c r="U12" s="51"/>
      <c r="V12" s="52"/>
    </row>
    <row r="13" spans="1:24" s="25" customFormat="1" ht="9.9499999999999993" customHeight="1" x14ac:dyDescent="0.2">
      <c r="A13" s="530"/>
      <c r="B13" s="531"/>
      <c r="C13" s="531"/>
      <c r="D13" s="532"/>
      <c r="E13" s="61" t="s">
        <v>133</v>
      </c>
      <c r="F13" s="62"/>
      <c r="G13" s="62"/>
      <c r="H13" s="63"/>
      <c r="I13" s="63"/>
      <c r="J13" s="62"/>
      <c r="K13" s="63"/>
      <c r="L13" s="62"/>
      <c r="M13" s="26"/>
      <c r="N13" s="62"/>
      <c r="O13" s="64"/>
      <c r="P13" s="62"/>
      <c r="Q13" s="63"/>
      <c r="R13" s="65"/>
      <c r="S13" s="66"/>
      <c r="T13" s="66"/>
      <c r="U13" s="66"/>
      <c r="V13" s="67"/>
    </row>
    <row r="14" spans="1:24" s="25" customFormat="1" ht="9.9499999999999993" customHeight="1" thickBot="1" x14ac:dyDescent="0.25">
      <c r="A14" s="533"/>
      <c r="B14" s="534"/>
      <c r="C14" s="534"/>
      <c r="D14" s="535"/>
      <c r="E14" s="112" t="s">
        <v>328</v>
      </c>
      <c r="F14" s="68"/>
      <c r="G14" s="68"/>
      <c r="H14" s="69"/>
      <c r="I14" s="69"/>
      <c r="J14" s="68"/>
      <c r="K14" s="69"/>
      <c r="L14" s="68"/>
      <c r="M14" s="70"/>
      <c r="N14" s="68"/>
      <c r="O14" s="71"/>
      <c r="P14" s="68"/>
      <c r="Q14" s="69"/>
      <c r="R14" s="72"/>
      <c r="S14" s="73"/>
      <c r="T14" s="73"/>
      <c r="U14" s="73"/>
      <c r="V14" s="74"/>
    </row>
    <row r="15" spans="1:24" x14ac:dyDescent="0.2">
      <c r="A15" s="75"/>
      <c r="B15" s="76"/>
      <c r="C15" s="77"/>
      <c r="D15" s="77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77"/>
      <c r="S15" s="77"/>
      <c r="T15" s="77"/>
      <c r="U15" s="77"/>
      <c r="V15" s="78"/>
    </row>
    <row r="16" spans="1:24" x14ac:dyDescent="0.2">
      <c r="A16" s="79"/>
      <c r="B16" s="80"/>
      <c r="C16" s="80"/>
      <c r="D16" s="80"/>
      <c r="E16" s="80"/>
      <c r="F16" s="81"/>
      <c r="G16" s="82"/>
      <c r="H16" s="83"/>
      <c r="I16" s="84"/>
      <c r="J16" s="85"/>
      <c r="K16" s="86"/>
      <c r="L16" s="87"/>
      <c r="M16" s="86"/>
      <c r="N16" s="87"/>
      <c r="O16" s="86"/>
      <c r="P16" s="87"/>
      <c r="Q16" s="86"/>
      <c r="R16" s="87"/>
      <c r="S16" s="86"/>
      <c r="T16" s="87"/>
      <c r="U16" s="86"/>
      <c r="V16" s="88"/>
    </row>
    <row r="17" spans="1:25" x14ac:dyDescent="0.2">
      <c r="A17" s="89"/>
      <c r="B17" s="90"/>
      <c r="C17" s="62"/>
      <c r="D17" s="62"/>
      <c r="E17" s="62"/>
      <c r="F17" s="80"/>
      <c r="G17" s="62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62"/>
      <c r="V17" s="91"/>
    </row>
    <row r="18" spans="1:25" ht="12.75" customHeight="1" x14ac:dyDescent="0.2">
      <c r="A18" s="89"/>
      <c r="B18" s="90"/>
      <c r="C18" s="63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91"/>
    </row>
    <row r="19" spans="1:25" ht="13.5" thickBot="1" x14ac:dyDescent="0.25">
      <c r="A19" s="92"/>
      <c r="B19" s="62"/>
      <c r="C19" s="62"/>
      <c r="D19" s="62"/>
      <c r="E19" s="62"/>
      <c r="F19" s="93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91"/>
      <c r="W19" s="25"/>
    </row>
    <row r="20" spans="1:25" ht="13.5" thickBot="1" x14ac:dyDescent="0.25">
      <c r="A20" s="89"/>
      <c r="B20" s="516" t="s">
        <v>88</v>
      </c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8"/>
      <c r="U20" s="62"/>
      <c r="V20" s="91"/>
      <c r="Y20" s="94"/>
    </row>
    <row r="21" spans="1:25" x14ac:dyDescent="0.2">
      <c r="A21" s="89"/>
      <c r="B21" s="407"/>
      <c r="C21" s="408" t="s">
        <v>89</v>
      </c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10"/>
      <c r="O21" s="513" t="s">
        <v>90</v>
      </c>
      <c r="P21" s="514"/>
      <c r="Q21" s="513" t="s">
        <v>91</v>
      </c>
      <c r="R21" s="514"/>
      <c r="S21" s="513" t="s">
        <v>92</v>
      </c>
      <c r="T21" s="515"/>
      <c r="U21" s="94"/>
      <c r="V21" s="91"/>
      <c r="Y21" s="94"/>
    </row>
    <row r="22" spans="1:25" x14ac:dyDescent="0.2">
      <c r="A22" s="89"/>
      <c r="B22" s="411" t="s">
        <v>134</v>
      </c>
      <c r="C22" s="412" t="s">
        <v>497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1"/>
      <c r="O22" s="484">
        <v>3.4299999999999997E-2</v>
      </c>
      <c r="P22" s="485"/>
      <c r="Q22" s="484">
        <v>6.7100000000000007E-2</v>
      </c>
      <c r="R22" s="485"/>
      <c r="S22" s="484">
        <v>3.5999999999999997E-2</v>
      </c>
      <c r="T22" s="492"/>
      <c r="U22" s="90"/>
      <c r="V22" s="95"/>
      <c r="W22" s="90"/>
      <c r="X22" s="62"/>
      <c r="Y22" s="62"/>
    </row>
    <row r="23" spans="1:25" x14ac:dyDescent="0.2">
      <c r="A23" s="89"/>
      <c r="B23" s="411" t="s">
        <v>498</v>
      </c>
      <c r="C23" s="412" t="s">
        <v>499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484">
        <v>2.8E-3</v>
      </c>
      <c r="P23" s="485"/>
      <c r="Q23" s="484">
        <v>7.4999999999999997E-3</v>
      </c>
      <c r="R23" s="485"/>
      <c r="S23" s="484">
        <v>3.8999999999999998E-3</v>
      </c>
      <c r="T23" s="492"/>
      <c r="U23" s="62"/>
      <c r="V23" s="91"/>
      <c r="W23" s="62"/>
      <c r="X23" s="62"/>
      <c r="Y23" s="62"/>
    </row>
    <row r="24" spans="1:25" x14ac:dyDescent="0.2">
      <c r="A24" s="89"/>
      <c r="B24" s="411" t="s">
        <v>138</v>
      </c>
      <c r="C24" s="412" t="s">
        <v>500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O24" s="484">
        <v>0.01</v>
      </c>
      <c r="P24" s="485"/>
      <c r="Q24" s="484">
        <v>1.7399999999999999E-2</v>
      </c>
      <c r="R24" s="485"/>
      <c r="S24" s="484">
        <v>1.2E-2</v>
      </c>
      <c r="T24" s="492"/>
      <c r="U24" s="62"/>
      <c r="V24" s="91"/>
      <c r="W24" s="62"/>
      <c r="X24" s="62"/>
      <c r="Y24" s="62"/>
    </row>
    <row r="25" spans="1:25" x14ac:dyDescent="0.2">
      <c r="A25" s="89"/>
      <c r="B25" s="411" t="s">
        <v>136</v>
      </c>
      <c r="C25" s="412" t="s">
        <v>501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484">
        <v>9.4000000000000004E-3</v>
      </c>
      <c r="P25" s="485"/>
      <c r="Q25" s="484">
        <v>1.17E-2</v>
      </c>
      <c r="R25" s="485"/>
      <c r="S25" s="484">
        <v>9.7000000000000003E-3</v>
      </c>
      <c r="T25" s="492"/>
      <c r="U25" s="90"/>
      <c r="V25" s="95"/>
      <c r="W25" s="90"/>
      <c r="X25" s="62"/>
      <c r="Y25" s="62"/>
    </row>
    <row r="26" spans="1:25" x14ac:dyDescent="0.2">
      <c r="A26" s="89"/>
      <c r="B26" s="411" t="s">
        <v>141</v>
      </c>
      <c r="C26" s="412" t="s">
        <v>142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1"/>
      <c r="O26" s="484">
        <v>6.7400000000000002E-2</v>
      </c>
      <c r="P26" s="485"/>
      <c r="Q26" s="484">
        <v>9.4E-2</v>
      </c>
      <c r="R26" s="485"/>
      <c r="S26" s="484">
        <v>6.8000000000000005E-2</v>
      </c>
      <c r="T26" s="492"/>
      <c r="U26" s="90"/>
      <c r="V26" s="95"/>
      <c r="W26" s="90"/>
      <c r="X26" s="62"/>
      <c r="Y26" s="62"/>
    </row>
    <row r="27" spans="1:25" ht="15" x14ac:dyDescent="0.25">
      <c r="A27" s="89"/>
      <c r="B27" s="489" t="s">
        <v>139</v>
      </c>
      <c r="C27" s="499" t="s">
        <v>140</v>
      </c>
      <c r="D27" s="500"/>
      <c r="E27" s="500"/>
      <c r="F27" s="413" t="s">
        <v>182</v>
      </c>
      <c r="G27" s="140"/>
      <c r="H27" s="140"/>
      <c r="I27" s="140"/>
      <c r="J27" s="140"/>
      <c r="K27" s="140"/>
      <c r="L27" s="140"/>
      <c r="M27" s="140"/>
      <c r="N27" s="141"/>
      <c r="O27" s="484">
        <v>0.03</v>
      </c>
      <c r="P27" s="511"/>
      <c r="Q27" s="484">
        <v>0.03</v>
      </c>
      <c r="R27" s="485"/>
      <c r="S27" s="484">
        <v>0.03</v>
      </c>
      <c r="T27" s="512"/>
      <c r="U27" s="90"/>
      <c r="V27" s="95"/>
      <c r="W27" s="90"/>
      <c r="X27" s="62"/>
      <c r="Y27" s="62"/>
    </row>
    <row r="28" spans="1:25" x14ac:dyDescent="0.2">
      <c r="A28" s="89"/>
      <c r="B28" s="490"/>
      <c r="C28" s="501"/>
      <c r="D28" s="502"/>
      <c r="E28" s="502"/>
      <c r="F28" s="412" t="s">
        <v>175</v>
      </c>
      <c r="G28" s="140"/>
      <c r="H28" s="140"/>
      <c r="I28" s="140"/>
      <c r="J28" s="140"/>
      <c r="K28" s="140"/>
      <c r="L28" s="140"/>
      <c r="M28" s="140"/>
      <c r="N28" s="141"/>
      <c r="O28" s="484">
        <v>6.4999999999999997E-3</v>
      </c>
      <c r="P28" s="485"/>
      <c r="Q28" s="484">
        <v>6.4999999999999997E-3</v>
      </c>
      <c r="R28" s="485"/>
      <c r="S28" s="484">
        <v>6.4999999999999997E-3</v>
      </c>
      <c r="T28" s="492"/>
      <c r="U28" s="90"/>
      <c r="V28" s="95"/>
      <c r="W28" s="90"/>
      <c r="X28" s="62"/>
      <c r="Y28" s="62"/>
    </row>
    <row r="29" spans="1:25" x14ac:dyDescent="0.2">
      <c r="A29" s="89"/>
      <c r="B29" s="490"/>
      <c r="C29" s="501"/>
      <c r="D29" s="502"/>
      <c r="E29" s="502"/>
      <c r="F29" s="412" t="s">
        <v>181</v>
      </c>
      <c r="G29" s="140"/>
      <c r="H29" s="140"/>
      <c r="I29" s="140"/>
      <c r="J29" s="140"/>
      <c r="K29" s="140"/>
      <c r="L29" s="140"/>
      <c r="M29" s="140"/>
      <c r="N29" s="141"/>
      <c r="O29" s="484">
        <v>0.02</v>
      </c>
      <c r="P29" s="485"/>
      <c r="Q29" s="484">
        <v>0.05</v>
      </c>
      <c r="R29" s="485"/>
      <c r="S29" s="484">
        <v>0.03</v>
      </c>
      <c r="T29" s="492"/>
      <c r="U29" s="90"/>
      <c r="V29" s="95"/>
      <c r="W29" s="90"/>
      <c r="X29" s="62"/>
      <c r="Y29" s="62"/>
    </row>
    <row r="30" spans="1:25" x14ac:dyDescent="0.2">
      <c r="A30" s="89"/>
      <c r="B30" s="491"/>
      <c r="C30" s="503"/>
      <c r="D30" s="504"/>
      <c r="E30" s="504"/>
      <c r="F30" s="413" t="s">
        <v>502</v>
      </c>
      <c r="G30" s="140"/>
      <c r="H30" s="140"/>
      <c r="I30" s="140"/>
      <c r="J30" s="140"/>
      <c r="K30" s="140"/>
      <c r="L30" s="140"/>
      <c r="M30" s="140"/>
      <c r="N30" s="141"/>
      <c r="O30" s="484">
        <v>0.02</v>
      </c>
      <c r="P30" s="485"/>
      <c r="Q30" s="484">
        <v>0.02</v>
      </c>
      <c r="R30" s="485"/>
      <c r="S30" s="484">
        <v>0.02</v>
      </c>
      <c r="T30" s="492"/>
      <c r="U30" s="90"/>
      <c r="V30" s="95"/>
      <c r="W30" s="90"/>
      <c r="X30" s="62"/>
      <c r="Y30" s="62"/>
    </row>
    <row r="31" spans="1:25" ht="13.5" thickBot="1" x14ac:dyDescent="0.25">
      <c r="A31" s="92"/>
      <c r="B31" s="414" t="s">
        <v>93</v>
      </c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6"/>
      <c r="Q31" s="416"/>
      <c r="R31" s="417"/>
      <c r="S31" s="506">
        <v>0.24173668663382597</v>
      </c>
      <c r="T31" s="507"/>
      <c r="U31" s="62"/>
      <c r="V31" s="91"/>
      <c r="W31" s="62"/>
      <c r="X31" s="62"/>
      <c r="Y31" s="62"/>
    </row>
    <row r="32" spans="1:25" x14ac:dyDescent="0.2">
      <c r="A32" s="418"/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20"/>
      <c r="Y32" s="94"/>
    </row>
    <row r="33" spans="1:25" x14ac:dyDescent="0.2">
      <c r="A33" s="92"/>
      <c r="B33" s="62"/>
      <c r="C33" s="62"/>
      <c r="D33" s="62"/>
      <c r="E33" s="62"/>
      <c r="F33" s="80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91"/>
    </row>
    <row r="34" spans="1:25" x14ac:dyDescent="0.2">
      <c r="A34" s="9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91"/>
    </row>
    <row r="35" spans="1:25" ht="13.5" thickBot="1" x14ac:dyDescent="0.25">
      <c r="A35" s="9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91"/>
    </row>
    <row r="36" spans="1:25" ht="13.5" thickBot="1" x14ac:dyDescent="0.25">
      <c r="A36" s="89"/>
      <c r="B36" s="516" t="s">
        <v>143</v>
      </c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517"/>
      <c r="S36" s="517"/>
      <c r="T36" s="518"/>
      <c r="U36" s="62"/>
      <c r="V36" s="91"/>
    </row>
    <row r="37" spans="1:25" x14ac:dyDescent="0.2">
      <c r="A37" s="418"/>
      <c r="B37" s="407"/>
      <c r="C37" s="408" t="s">
        <v>89</v>
      </c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10"/>
      <c r="O37" s="513" t="s">
        <v>90</v>
      </c>
      <c r="P37" s="514"/>
      <c r="Q37" s="513" t="s">
        <v>91</v>
      </c>
      <c r="R37" s="514"/>
      <c r="S37" s="513" t="s">
        <v>92</v>
      </c>
      <c r="T37" s="515"/>
      <c r="U37" s="419"/>
      <c r="V37" s="420"/>
    </row>
    <row r="38" spans="1:25" x14ac:dyDescent="0.2">
      <c r="A38" s="92"/>
      <c r="B38" s="411" t="s">
        <v>134</v>
      </c>
      <c r="C38" s="412" t="s">
        <v>135</v>
      </c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1"/>
      <c r="O38" s="484">
        <v>1.4999999999999999E-2</v>
      </c>
      <c r="P38" s="485"/>
      <c r="Q38" s="484">
        <v>4.4900000000000002E-2</v>
      </c>
      <c r="R38" s="485"/>
      <c r="S38" s="484">
        <v>2.0299999999999999E-2</v>
      </c>
      <c r="T38" s="492"/>
      <c r="U38" s="62"/>
      <c r="V38" s="91"/>
    </row>
    <row r="39" spans="1:25" x14ac:dyDescent="0.2">
      <c r="A39" s="92"/>
      <c r="B39" s="411" t="s">
        <v>498</v>
      </c>
      <c r="C39" s="412" t="s">
        <v>499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1"/>
      <c r="O39" s="484">
        <v>3.0000000000000001E-3</v>
      </c>
      <c r="P39" s="485"/>
      <c r="Q39" s="484">
        <v>8.2000000000000007E-3</v>
      </c>
      <c r="R39" s="485"/>
      <c r="S39" s="484">
        <v>4.0000000000000001E-3</v>
      </c>
      <c r="T39" s="492"/>
      <c r="U39" s="62"/>
      <c r="V39" s="91"/>
    </row>
    <row r="40" spans="1:25" x14ac:dyDescent="0.2">
      <c r="A40" s="92"/>
      <c r="B40" s="411" t="s">
        <v>138</v>
      </c>
      <c r="C40" s="412" t="s">
        <v>500</v>
      </c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1"/>
      <c r="O40" s="484">
        <v>5.5999999999999999E-3</v>
      </c>
      <c r="P40" s="485"/>
      <c r="Q40" s="484">
        <v>8.8999999999999999E-3</v>
      </c>
      <c r="R40" s="485"/>
      <c r="S40" s="484">
        <v>6.0000000000000001E-3</v>
      </c>
      <c r="T40" s="492"/>
      <c r="U40" s="62"/>
      <c r="V40" s="91"/>
    </row>
    <row r="41" spans="1:25" x14ac:dyDescent="0.2">
      <c r="A41" s="418"/>
      <c r="B41" s="411" t="s">
        <v>136</v>
      </c>
      <c r="C41" s="412" t="s">
        <v>137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484">
        <v>8.5000000000000006E-3</v>
      </c>
      <c r="P41" s="485"/>
      <c r="Q41" s="484">
        <v>1.11E-2</v>
      </c>
      <c r="R41" s="485"/>
      <c r="S41" s="484">
        <v>8.5000000000000006E-3</v>
      </c>
      <c r="T41" s="492"/>
      <c r="U41" s="419"/>
      <c r="V41" s="420"/>
    </row>
    <row r="42" spans="1:25" x14ac:dyDescent="0.2">
      <c r="A42" s="89"/>
      <c r="B42" s="406" t="s">
        <v>141</v>
      </c>
      <c r="C42" s="412" t="s">
        <v>142</v>
      </c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  <c r="O42" s="484">
        <v>3.5000000000000003E-2</v>
      </c>
      <c r="P42" s="485"/>
      <c r="Q42" s="484">
        <v>6.2199999999999998E-2</v>
      </c>
      <c r="R42" s="485"/>
      <c r="S42" s="484">
        <v>3.5299999999999998E-2</v>
      </c>
      <c r="T42" s="492"/>
      <c r="U42" s="90"/>
      <c r="V42" s="95"/>
      <c r="W42" s="90"/>
      <c r="X42" s="62"/>
      <c r="Y42" s="62"/>
    </row>
    <row r="43" spans="1:25" ht="15" x14ac:dyDescent="0.25">
      <c r="A43" s="89"/>
      <c r="B43" s="489" t="s">
        <v>139</v>
      </c>
      <c r="C43" s="499" t="s">
        <v>140</v>
      </c>
      <c r="D43" s="500"/>
      <c r="E43" s="500"/>
      <c r="F43" s="413" t="s">
        <v>182</v>
      </c>
      <c r="G43" s="140"/>
      <c r="H43" s="140"/>
      <c r="I43" s="140"/>
      <c r="J43" s="140"/>
      <c r="K43" s="140"/>
      <c r="L43" s="140"/>
      <c r="M43" s="140"/>
      <c r="N43" s="141"/>
      <c r="O43" s="484">
        <v>0.03</v>
      </c>
      <c r="P43" s="511"/>
      <c r="Q43" s="484">
        <v>0.03</v>
      </c>
      <c r="R43" s="485"/>
      <c r="S43" s="484">
        <v>0.03</v>
      </c>
      <c r="T43" s="512"/>
      <c r="U43" s="90"/>
      <c r="V43" s="95"/>
      <c r="W43" s="90"/>
      <c r="X43" s="62"/>
      <c r="Y43" s="62"/>
    </row>
    <row r="44" spans="1:25" x14ac:dyDescent="0.2">
      <c r="A44" s="89"/>
      <c r="B44" s="490"/>
      <c r="C44" s="501"/>
      <c r="D44" s="502"/>
      <c r="E44" s="502"/>
      <c r="F44" s="412" t="s">
        <v>175</v>
      </c>
      <c r="G44" s="140"/>
      <c r="H44" s="140"/>
      <c r="I44" s="140"/>
      <c r="J44" s="140"/>
      <c r="K44" s="140"/>
      <c r="L44" s="140"/>
      <c r="M44" s="140"/>
      <c r="N44" s="141"/>
      <c r="O44" s="484">
        <v>6.4999999999999997E-3</v>
      </c>
      <c r="P44" s="485"/>
      <c r="Q44" s="484">
        <v>6.4999999999999997E-3</v>
      </c>
      <c r="R44" s="485"/>
      <c r="S44" s="484">
        <v>6.4999999999999997E-3</v>
      </c>
      <c r="T44" s="492"/>
      <c r="U44" s="90"/>
      <c r="V44" s="95"/>
      <c r="W44" s="90"/>
      <c r="X44" s="62"/>
      <c r="Y44" s="62"/>
    </row>
    <row r="45" spans="1:25" x14ac:dyDescent="0.2">
      <c r="A45" s="89"/>
      <c r="B45" s="490"/>
      <c r="C45" s="501"/>
      <c r="D45" s="502"/>
      <c r="E45" s="502"/>
      <c r="F45" s="412" t="s">
        <v>181</v>
      </c>
      <c r="G45" s="140"/>
      <c r="H45" s="140"/>
      <c r="I45" s="140"/>
      <c r="J45" s="140"/>
      <c r="K45" s="140"/>
      <c r="L45" s="140"/>
      <c r="M45" s="140"/>
      <c r="N45" s="141"/>
      <c r="O45" s="484">
        <v>0</v>
      </c>
      <c r="P45" s="485"/>
      <c r="Q45" s="484">
        <v>0</v>
      </c>
      <c r="R45" s="485"/>
      <c r="S45" s="484">
        <v>0</v>
      </c>
      <c r="T45" s="492"/>
      <c r="U45" s="90"/>
      <c r="V45" s="95"/>
      <c r="W45" s="90"/>
      <c r="X45" s="62"/>
      <c r="Y45" s="62"/>
    </row>
    <row r="46" spans="1:25" x14ac:dyDescent="0.2">
      <c r="A46" s="89"/>
      <c r="B46" s="491"/>
      <c r="C46" s="503"/>
      <c r="D46" s="504"/>
      <c r="E46" s="504"/>
      <c r="F46" s="413" t="s">
        <v>502</v>
      </c>
      <c r="G46" s="140"/>
      <c r="H46" s="140"/>
      <c r="I46" s="140"/>
      <c r="J46" s="140"/>
      <c r="K46" s="140"/>
      <c r="L46" s="140"/>
      <c r="M46" s="140"/>
      <c r="N46" s="141"/>
      <c r="O46" s="484">
        <v>0.02</v>
      </c>
      <c r="P46" s="485"/>
      <c r="Q46" s="484">
        <v>0.02</v>
      </c>
      <c r="R46" s="485"/>
      <c r="S46" s="484">
        <v>0.02</v>
      </c>
      <c r="T46" s="492"/>
      <c r="U46" s="62"/>
      <c r="V46" s="91"/>
    </row>
    <row r="47" spans="1:25" s="98" customFormat="1" thickBot="1" x14ac:dyDescent="0.25">
      <c r="A47" s="96"/>
      <c r="B47" s="414" t="s">
        <v>144</v>
      </c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505"/>
      <c r="P47" s="505"/>
      <c r="Q47" s="416"/>
      <c r="R47" s="417"/>
      <c r="S47" s="506">
        <v>0.14015504135135104</v>
      </c>
      <c r="T47" s="507"/>
      <c r="U47" s="62"/>
      <c r="V47" s="91"/>
    </row>
    <row r="48" spans="1:25" s="98" customFormat="1" ht="12" x14ac:dyDescent="0.2">
      <c r="A48" s="96"/>
      <c r="B48" s="464"/>
      <c r="C48" s="464"/>
      <c r="D48" s="464"/>
      <c r="E48" s="464"/>
      <c r="F48" s="464"/>
      <c r="G48" s="464"/>
      <c r="H48" s="464"/>
      <c r="I48" s="464"/>
      <c r="J48" s="464"/>
      <c r="K48" s="464"/>
      <c r="L48" s="464"/>
      <c r="M48" s="464"/>
      <c r="N48" s="464"/>
      <c r="O48" s="465"/>
      <c r="P48" s="465"/>
      <c r="Q48" s="466"/>
      <c r="R48" s="466"/>
      <c r="S48" s="467"/>
      <c r="T48" s="467"/>
      <c r="U48" s="62"/>
      <c r="V48" s="91"/>
    </row>
    <row r="49" spans="1:22" x14ac:dyDescent="0.2">
      <c r="A49" s="89"/>
      <c r="B49" s="421" t="s">
        <v>503</v>
      </c>
      <c r="C49" s="90"/>
      <c r="D49" s="62"/>
      <c r="E49" s="90"/>
      <c r="F49" s="80"/>
      <c r="G49" s="99"/>
      <c r="H49" s="90"/>
      <c r="I49" s="99"/>
      <c r="J49" s="90"/>
      <c r="K49" s="100"/>
      <c r="L49" s="90"/>
      <c r="M49" s="100"/>
      <c r="N49" s="90"/>
      <c r="O49" s="100"/>
      <c r="P49" s="90"/>
      <c r="Q49" s="100"/>
      <c r="R49" s="90"/>
      <c r="S49" s="100"/>
      <c r="T49" s="90"/>
      <c r="U49" s="100"/>
      <c r="V49" s="91"/>
    </row>
    <row r="50" spans="1:22" x14ac:dyDescent="0.2">
      <c r="A50" s="89"/>
      <c r="B50" s="421" t="s">
        <v>504</v>
      </c>
      <c r="C50" s="63"/>
      <c r="D50" s="62"/>
      <c r="E50" s="62"/>
      <c r="F50" s="80"/>
      <c r="G50" s="99"/>
      <c r="H50" s="90"/>
      <c r="I50" s="99"/>
      <c r="J50" s="90"/>
      <c r="K50" s="100"/>
      <c r="L50" s="62"/>
      <c r="M50" s="100"/>
      <c r="N50" s="62"/>
      <c r="O50" s="100"/>
      <c r="P50" s="62"/>
      <c r="Q50" s="100"/>
      <c r="R50" s="62"/>
      <c r="S50" s="100"/>
      <c r="T50" s="62"/>
      <c r="U50" s="100"/>
      <c r="V50" s="91"/>
    </row>
    <row r="51" spans="1:22" x14ac:dyDescent="0.2">
      <c r="A51" s="214"/>
      <c r="B51" s="421" t="s">
        <v>505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196"/>
    </row>
    <row r="52" spans="1:22" x14ac:dyDescent="0.2">
      <c r="A52" s="214"/>
      <c r="B52" s="421" t="s">
        <v>506</v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196"/>
    </row>
    <row r="53" spans="1:22" x14ac:dyDescent="0.2">
      <c r="A53" s="214"/>
      <c r="B53" s="421" t="s">
        <v>507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196"/>
    </row>
    <row r="54" spans="1:22" x14ac:dyDescent="0.2">
      <c r="A54" s="496"/>
      <c r="B54" s="497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8"/>
    </row>
    <row r="55" spans="1:22" x14ac:dyDescent="0.2">
      <c r="A55" s="496"/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497"/>
      <c r="R55" s="497"/>
      <c r="S55" s="497"/>
      <c r="T55" s="497"/>
      <c r="U55" s="497"/>
      <c r="V55" s="498"/>
    </row>
    <row r="56" spans="1:22" x14ac:dyDescent="0.2">
      <c r="A56" s="422"/>
      <c r="B56" s="423"/>
      <c r="C56" s="423"/>
      <c r="D56" s="423"/>
      <c r="E56" s="423"/>
      <c r="F56" s="423"/>
      <c r="G56" s="423"/>
      <c r="H56" s="62"/>
      <c r="I56" s="101"/>
      <c r="J56" s="62"/>
      <c r="K56" s="101"/>
      <c r="L56" s="62"/>
      <c r="M56" s="101"/>
      <c r="N56" s="62"/>
      <c r="O56" s="101"/>
      <c r="P56" s="62"/>
      <c r="Q56" s="101"/>
      <c r="R56" s="62"/>
      <c r="S56" s="101"/>
      <c r="T56" s="62"/>
      <c r="U56" s="101"/>
      <c r="V56" s="91"/>
    </row>
    <row r="57" spans="1:22" x14ac:dyDescent="0.2">
      <c r="A57" s="422"/>
      <c r="B57" s="423"/>
      <c r="C57" s="423"/>
      <c r="D57" s="423"/>
      <c r="E57" s="423"/>
      <c r="F57" s="423"/>
      <c r="G57" s="423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91"/>
    </row>
    <row r="58" spans="1:22" x14ac:dyDescent="0.2">
      <c r="A58" s="89"/>
      <c r="B58" s="90"/>
      <c r="C58" s="62"/>
      <c r="D58" s="62"/>
      <c r="E58" s="62"/>
      <c r="F58" s="62"/>
      <c r="G58" s="62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62"/>
      <c r="V58" s="91"/>
    </row>
    <row r="59" spans="1:22" x14ac:dyDescent="0.2">
      <c r="A59" s="92"/>
      <c r="B59" s="62"/>
      <c r="C59" s="63"/>
      <c r="D59" s="62"/>
      <c r="E59" s="62"/>
      <c r="F59" s="62"/>
      <c r="G59" s="62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62"/>
      <c r="V59" s="91"/>
    </row>
    <row r="60" spans="1:22" s="98" customFormat="1" ht="12" x14ac:dyDescent="0.2">
      <c r="A60" s="96"/>
      <c r="B60" s="97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93"/>
      <c r="O60" s="93"/>
      <c r="P60" s="93"/>
      <c r="Q60" s="62"/>
      <c r="R60" s="62"/>
      <c r="S60" s="62"/>
      <c r="T60" s="62"/>
      <c r="U60" s="62"/>
      <c r="V60" s="91"/>
    </row>
    <row r="61" spans="1:22" s="98" customFormat="1" ht="11.25" x14ac:dyDescent="0.2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4"/>
    </row>
    <row r="62" spans="1:22" s="98" customFormat="1" ht="11.25" x14ac:dyDescent="0.2">
      <c r="A62" s="493" t="s">
        <v>145</v>
      </c>
      <c r="B62" s="494"/>
      <c r="C62" s="494"/>
      <c r="D62" s="494"/>
      <c r="E62" s="494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  <c r="U62" s="494"/>
      <c r="V62" s="495"/>
    </row>
    <row r="63" spans="1:22" s="98" customFormat="1" ht="11.25" x14ac:dyDescent="0.2">
      <c r="A63" s="137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9"/>
    </row>
    <row r="64" spans="1:22" s="98" customFormat="1" ht="11.25" x14ac:dyDescent="0.2">
      <c r="A64" s="137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9"/>
    </row>
    <row r="65" spans="1:22" s="98" customFormat="1" ht="11.25" x14ac:dyDescent="0.2">
      <c r="A65" s="486" t="s">
        <v>523</v>
      </c>
      <c r="B65" s="487"/>
      <c r="C65" s="487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7"/>
      <c r="U65" s="487"/>
      <c r="V65" s="488"/>
    </row>
    <row r="66" spans="1:22" s="98" customFormat="1" ht="11.25" x14ac:dyDescent="0.2">
      <c r="A66" s="486"/>
      <c r="B66" s="487"/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8"/>
    </row>
    <row r="67" spans="1:22" s="98" customFormat="1" ht="23.25" customHeight="1" x14ac:dyDescent="0.2">
      <c r="A67" s="486"/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8"/>
    </row>
    <row r="68" spans="1:22" s="98" customFormat="1" ht="11.25" x14ac:dyDescent="0.2">
      <c r="A68" s="508" t="s">
        <v>508</v>
      </c>
      <c r="B68" s="509"/>
      <c r="C68" s="509"/>
      <c r="D68" s="509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  <c r="R68" s="509"/>
      <c r="S68" s="509"/>
      <c r="T68" s="509"/>
      <c r="U68" s="509"/>
      <c r="V68" s="510"/>
    </row>
    <row r="69" spans="1:22" s="98" customFormat="1" ht="11.25" x14ac:dyDescent="0.2">
      <c r="A69" s="137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9"/>
    </row>
    <row r="70" spans="1:22" s="98" customFormat="1" ht="11.25" x14ac:dyDescent="0.2">
      <c r="A70" s="493" t="s">
        <v>509</v>
      </c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5"/>
    </row>
    <row r="71" spans="1:22" s="25" customFormat="1" thickBot="1" x14ac:dyDescent="0.25">
      <c r="A71" s="105"/>
      <c r="B71" s="106"/>
      <c r="C71" s="107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8"/>
      <c r="V71" s="109"/>
    </row>
    <row r="72" spans="1:22" x14ac:dyDescent="0.2">
      <c r="A72" s="110"/>
      <c r="B72" s="110"/>
    </row>
  </sheetData>
  <mergeCells count="87">
    <mergeCell ref="R5:V5"/>
    <mergeCell ref="A6:D6"/>
    <mergeCell ref="B20:T20"/>
    <mergeCell ref="O21:P21"/>
    <mergeCell ref="Q21:R21"/>
    <mergeCell ref="S21:T21"/>
    <mergeCell ref="E6:M6"/>
    <mergeCell ref="R6:V6"/>
    <mergeCell ref="A7:D14"/>
    <mergeCell ref="E15:Q15"/>
    <mergeCell ref="A1:D5"/>
    <mergeCell ref="R1:V1"/>
    <mergeCell ref="E2:M5"/>
    <mergeCell ref="R2:V2"/>
    <mergeCell ref="R3:V3"/>
    <mergeCell ref="R4:V4"/>
    <mergeCell ref="O22:P22"/>
    <mergeCell ref="Q22:R22"/>
    <mergeCell ref="S22:T22"/>
    <mergeCell ref="O23:P23"/>
    <mergeCell ref="Q23:R23"/>
    <mergeCell ref="S23:T23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O28:P28"/>
    <mergeCell ref="Q28:R28"/>
    <mergeCell ref="S28:T28"/>
    <mergeCell ref="S31:T31"/>
    <mergeCell ref="B36:T36"/>
    <mergeCell ref="B27:B30"/>
    <mergeCell ref="C27:E30"/>
    <mergeCell ref="O27:P27"/>
    <mergeCell ref="Q27:R27"/>
    <mergeCell ref="S27:T27"/>
    <mergeCell ref="O29:P29"/>
    <mergeCell ref="Q29:R29"/>
    <mergeCell ref="S29:T29"/>
    <mergeCell ref="O30:P30"/>
    <mergeCell ref="Q30:R30"/>
    <mergeCell ref="S30:T30"/>
    <mergeCell ref="O37:P37"/>
    <mergeCell ref="Q37:R37"/>
    <mergeCell ref="S37:T37"/>
    <mergeCell ref="O38:P38"/>
    <mergeCell ref="Q38:R38"/>
    <mergeCell ref="S38:T38"/>
    <mergeCell ref="O39:P39"/>
    <mergeCell ref="Q39:R39"/>
    <mergeCell ref="S39:T39"/>
    <mergeCell ref="O40:P40"/>
    <mergeCell ref="Q40:R40"/>
    <mergeCell ref="S40:T40"/>
    <mergeCell ref="O41:P41"/>
    <mergeCell ref="Q41:R41"/>
    <mergeCell ref="S41:T41"/>
    <mergeCell ref="O42:P42"/>
    <mergeCell ref="Q42:R42"/>
    <mergeCell ref="S42:T42"/>
    <mergeCell ref="A70:V70"/>
    <mergeCell ref="O46:P46"/>
    <mergeCell ref="S46:T46"/>
    <mergeCell ref="A54:V55"/>
    <mergeCell ref="A62:V62"/>
    <mergeCell ref="A65:V66"/>
    <mergeCell ref="C43:E46"/>
    <mergeCell ref="Q46:R46"/>
    <mergeCell ref="O47:P47"/>
    <mergeCell ref="S47:T47"/>
    <mergeCell ref="Q44:R44"/>
    <mergeCell ref="S44:T44"/>
    <mergeCell ref="A68:V68"/>
    <mergeCell ref="O43:P43"/>
    <mergeCell ref="Q43:R43"/>
    <mergeCell ref="S43:T43"/>
    <mergeCell ref="O44:P44"/>
    <mergeCell ref="A67:V67"/>
    <mergeCell ref="B43:B46"/>
    <mergeCell ref="O45:P45"/>
    <mergeCell ref="Q45:R45"/>
    <mergeCell ref="S45:T45"/>
  </mergeCells>
  <printOptions horizontalCentered="1" verticalCentered="1"/>
  <pageMargins left="0.98425196850393704" right="0.27559055118110237" top="0.27559055118110237" bottom="0.27559055118110237" header="0" footer="0"/>
  <pageSetup paperSize="9" scale="90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showGridLines="0" view="pageBreakPreview" zoomScaleNormal="85" zoomScaleSheetLayoutView="100" workbookViewId="0">
      <selection activeCell="C3" sqref="C3:L3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5.1406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7.5703125" style="31" customWidth="1"/>
    <col min="15" max="15" width="14.140625" style="31" bestFit="1" customWidth="1"/>
    <col min="16" max="17" width="11" style="31" bestFit="1" customWidth="1"/>
    <col min="18" max="16384" width="9.140625" style="31"/>
  </cols>
  <sheetData>
    <row r="2" spans="1:26" ht="12.75" customHeight="1" thickBot="1" x14ac:dyDescent="0.25">
      <c r="B2" s="9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94"/>
      <c r="N2" s="94"/>
    </row>
    <row r="3" spans="1:26" ht="85.5" customHeight="1" thickBot="1" x14ac:dyDescent="0.25">
      <c r="B3" s="454"/>
      <c r="C3" s="603" t="s">
        <v>357</v>
      </c>
      <c r="D3" s="604"/>
      <c r="E3" s="604"/>
      <c r="F3" s="604"/>
      <c r="G3" s="604"/>
      <c r="H3" s="604"/>
      <c r="I3" s="604"/>
      <c r="J3" s="604"/>
      <c r="K3" s="604"/>
      <c r="L3" s="605"/>
      <c r="M3" s="94"/>
      <c r="N3" s="94"/>
    </row>
    <row r="4" spans="1:26" ht="15" customHeight="1" thickBot="1" x14ac:dyDescent="0.25">
      <c r="B4" s="454"/>
      <c r="C4" s="301"/>
      <c r="D4" s="222"/>
      <c r="E4" s="222"/>
      <c r="F4" s="222"/>
      <c r="G4" s="222"/>
      <c r="H4" s="222"/>
      <c r="I4" s="222"/>
      <c r="J4" s="222"/>
      <c r="K4" s="222"/>
      <c r="L4" s="455"/>
      <c r="M4" s="94"/>
      <c r="N4" s="94"/>
    </row>
    <row r="5" spans="1:26" s="201" customFormat="1" ht="30" customHeight="1" thickBot="1" x14ac:dyDescent="0.25">
      <c r="B5" s="199"/>
      <c r="C5" s="606" t="s">
        <v>528</v>
      </c>
      <c r="D5" s="607"/>
      <c r="E5" s="608" t="s">
        <v>355</v>
      </c>
      <c r="F5" s="608"/>
      <c r="G5" s="608"/>
      <c r="H5" s="608"/>
      <c r="I5" s="608"/>
      <c r="J5" s="608"/>
      <c r="K5" s="608"/>
      <c r="L5" s="609"/>
      <c r="M5" s="199"/>
      <c r="N5" s="199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6" s="213" customFormat="1" ht="30" customHeight="1" x14ac:dyDescent="0.2">
      <c r="C6" s="665" t="s">
        <v>248</v>
      </c>
      <c r="D6" s="666"/>
      <c r="E6" s="444" t="s">
        <v>249</v>
      </c>
      <c r="F6" s="684" t="s">
        <v>375</v>
      </c>
      <c r="G6" s="684"/>
      <c r="H6" s="684"/>
      <c r="I6" s="445" t="s">
        <v>250</v>
      </c>
      <c r="J6" s="445" t="s">
        <v>251</v>
      </c>
      <c r="K6" s="445" t="s">
        <v>252</v>
      </c>
      <c r="L6" s="328" t="s">
        <v>49</v>
      </c>
      <c r="N6" s="297"/>
    </row>
    <row r="7" spans="1:26" s="213" customFormat="1" ht="30" customHeight="1" x14ac:dyDescent="0.2">
      <c r="A7" s="227"/>
      <c r="C7" s="716" t="s">
        <v>116</v>
      </c>
      <c r="D7" s="711"/>
      <c r="E7" s="321" t="s">
        <v>96</v>
      </c>
      <c r="F7" s="712" t="s">
        <v>531</v>
      </c>
      <c r="G7" s="712"/>
      <c r="H7" s="712"/>
      <c r="I7" s="322" t="s">
        <v>45</v>
      </c>
      <c r="J7" s="323">
        <f>2*2*0.5</f>
        <v>2</v>
      </c>
      <c r="K7" s="210">
        <v>376.25</v>
      </c>
      <c r="L7" s="325">
        <f>ROUND((J7*K7),2)</f>
        <v>752.5</v>
      </c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</row>
    <row r="8" spans="1:26" s="213" customFormat="1" ht="30" customHeight="1" x14ac:dyDescent="0.2">
      <c r="A8" s="227"/>
      <c r="C8" s="704" t="s">
        <v>183</v>
      </c>
      <c r="D8" s="634"/>
      <c r="E8" s="208" t="s">
        <v>96</v>
      </c>
      <c r="F8" s="701" t="s">
        <v>354</v>
      </c>
      <c r="G8" s="635"/>
      <c r="H8" s="635"/>
      <c r="I8" s="210" t="s">
        <v>232</v>
      </c>
      <c r="J8" s="315">
        <f>J7*100</f>
        <v>200</v>
      </c>
      <c r="K8" s="210">
        <v>6.6</v>
      </c>
      <c r="L8" s="211">
        <f>ROUND((J8*K8),2)</f>
        <v>1320</v>
      </c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</row>
    <row r="9" spans="1:26" s="213" customFormat="1" ht="43.5" customHeight="1" x14ac:dyDescent="0.2">
      <c r="A9" s="227"/>
      <c r="C9" s="705">
        <v>84214</v>
      </c>
      <c r="D9" s="706"/>
      <c r="E9" s="208" t="s">
        <v>96</v>
      </c>
      <c r="F9" s="635" t="s">
        <v>516</v>
      </c>
      <c r="G9" s="635"/>
      <c r="H9" s="635"/>
      <c r="I9" s="210" t="s">
        <v>50</v>
      </c>
      <c r="J9" s="315">
        <f>4*2</f>
        <v>8</v>
      </c>
      <c r="K9" s="210">
        <v>38.04</v>
      </c>
      <c r="L9" s="211">
        <f>ROUND((J9*K9),2)</f>
        <v>304.32</v>
      </c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</row>
    <row r="10" spans="1:26" s="213" customFormat="1" ht="30" customHeight="1" x14ac:dyDescent="0.2">
      <c r="A10" s="227"/>
      <c r="C10" s="730" t="s">
        <v>148</v>
      </c>
      <c r="D10" s="728"/>
      <c r="E10" s="317" t="s">
        <v>96</v>
      </c>
      <c r="F10" s="734" t="s">
        <v>583</v>
      </c>
      <c r="G10" s="734"/>
      <c r="H10" s="734"/>
      <c r="I10" s="318" t="s">
        <v>45</v>
      </c>
      <c r="J10" s="319">
        <f>4*0.1</f>
        <v>0.4</v>
      </c>
      <c r="K10" s="210">
        <v>98.92</v>
      </c>
      <c r="L10" s="320">
        <f>ROUND((J10*K10),2)</f>
        <v>39.57</v>
      </c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spans="1:26" s="213" customFormat="1" ht="42.75" customHeight="1" x14ac:dyDescent="0.2">
      <c r="A11" s="227"/>
      <c r="C11" s="720" t="s">
        <v>237</v>
      </c>
      <c r="D11" s="634"/>
      <c r="E11" s="208" t="s">
        <v>96</v>
      </c>
      <c r="F11" s="701" t="s">
        <v>544</v>
      </c>
      <c r="G11" s="635"/>
      <c r="H11" s="635"/>
      <c r="I11" s="210" t="s">
        <v>45</v>
      </c>
      <c r="J11" s="315">
        <f>1.5*2*2</f>
        <v>6</v>
      </c>
      <c r="K11" s="210">
        <v>4.78</v>
      </c>
      <c r="L11" s="211">
        <f>ROUND((J11*K11),2)</f>
        <v>28.68</v>
      </c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spans="1:26" s="213" customFormat="1" ht="30" customHeight="1" thickBot="1" x14ac:dyDescent="0.25">
      <c r="A12" s="227"/>
      <c r="C12" s="731" t="s">
        <v>75</v>
      </c>
      <c r="D12" s="732"/>
      <c r="E12" s="453"/>
      <c r="F12" s="733"/>
      <c r="G12" s="733"/>
      <c r="H12" s="733"/>
      <c r="I12" s="453" t="s">
        <v>229</v>
      </c>
      <c r="J12" s="463">
        <v>1</v>
      </c>
      <c r="K12" s="326">
        <v>2445.0700000000002</v>
      </c>
      <c r="L12" s="327">
        <f>ROUND(SUM(L7:L11),2)</f>
        <v>2445.0700000000002</v>
      </c>
      <c r="N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</row>
    <row r="13" spans="1:26" ht="15" x14ac:dyDescent="0.2">
      <c r="A13" s="227"/>
      <c r="B13" s="94"/>
      <c r="C13" s="213"/>
      <c r="D13" s="213"/>
      <c r="E13" s="213"/>
      <c r="F13" s="217"/>
      <c r="G13" s="217"/>
      <c r="H13" s="217"/>
      <c r="I13" s="213"/>
      <c r="J13" s="218"/>
      <c r="K13" s="219"/>
      <c r="L13" s="220"/>
      <c r="M13" s="94"/>
    </row>
    <row r="16" spans="1:26" x14ac:dyDescent="0.2">
      <c r="L16" s="316"/>
    </row>
  </sheetData>
  <mergeCells count="17">
    <mergeCell ref="C12:D12"/>
    <mergeCell ref="F12:H12"/>
    <mergeCell ref="C8:D8"/>
    <mergeCell ref="F8:H8"/>
    <mergeCell ref="C9:D9"/>
    <mergeCell ref="F9:H9"/>
    <mergeCell ref="C11:D11"/>
    <mergeCell ref="F11:H11"/>
    <mergeCell ref="F10:H10"/>
    <mergeCell ref="E5:L5"/>
    <mergeCell ref="C6:D6"/>
    <mergeCell ref="F6:H6"/>
    <mergeCell ref="C3:L3"/>
    <mergeCell ref="C10:D10"/>
    <mergeCell ref="C7:D7"/>
    <mergeCell ref="F7:H7"/>
    <mergeCell ref="C5:D5"/>
  </mergeCells>
  <pageMargins left="0.27559055118110237" right="0.27559055118110237" top="0.98425196850393704" bottom="0.27559055118110237" header="0" footer="0"/>
  <pageSetup paperSize="9" scale="81" fitToHeight="30" orientation="landscape" r:id="rId1"/>
  <headerFooter>
    <oddFooter>&amp;C&amp;8Página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showGridLines="0" view="pageBreakPreview" zoomScale="85" zoomScaleNormal="85" zoomScaleSheetLayoutView="85" workbookViewId="0">
      <selection activeCell="C3" sqref="C3:L3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5.1406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7.5703125" style="31" customWidth="1"/>
    <col min="15" max="15" width="14.140625" style="31" bestFit="1" customWidth="1"/>
    <col min="16" max="17" width="11" style="31" bestFit="1" customWidth="1"/>
    <col min="18" max="16384" width="9.140625" style="31"/>
  </cols>
  <sheetData>
    <row r="1" spans="1:24" ht="13.5" thickBot="1" x14ac:dyDescent="0.25"/>
    <row r="2" spans="1:24" ht="12.75" customHeight="1" thickBot="1" x14ac:dyDescent="0.25"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94"/>
    </row>
    <row r="3" spans="1:24" ht="85.5" customHeight="1" thickBot="1" x14ac:dyDescent="0.25">
      <c r="B3" s="195"/>
      <c r="C3" s="603" t="s">
        <v>565</v>
      </c>
      <c r="D3" s="604"/>
      <c r="E3" s="604"/>
      <c r="F3" s="604"/>
      <c r="G3" s="604"/>
      <c r="H3" s="604"/>
      <c r="I3" s="604"/>
      <c r="J3" s="604"/>
      <c r="K3" s="604"/>
      <c r="L3" s="605"/>
      <c r="M3" s="196"/>
      <c r="N3" s="94"/>
    </row>
    <row r="4" spans="1:24" ht="15" customHeight="1" thickBot="1" x14ac:dyDescent="0.25">
      <c r="B4" s="195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96"/>
      <c r="N4" s="94"/>
    </row>
    <row r="5" spans="1:24" s="201" customFormat="1" ht="30" customHeight="1" thickBot="1" x14ac:dyDescent="0.25">
      <c r="B5" s="197"/>
      <c r="C5" s="606" t="s">
        <v>322</v>
      </c>
      <c r="D5" s="607"/>
      <c r="E5" s="608" t="s">
        <v>566</v>
      </c>
      <c r="F5" s="608"/>
      <c r="G5" s="608"/>
      <c r="H5" s="608"/>
      <c r="I5" s="608"/>
      <c r="J5" s="608"/>
      <c r="K5" s="608"/>
      <c r="L5" s="609"/>
      <c r="M5" s="198"/>
      <c r="N5" s="199"/>
      <c r="O5" s="200"/>
      <c r="P5" s="200"/>
      <c r="Q5" s="200"/>
      <c r="R5" s="200"/>
      <c r="S5" s="200"/>
      <c r="T5" s="200"/>
      <c r="U5" s="200"/>
      <c r="V5" s="200"/>
      <c r="W5" s="200"/>
      <c r="X5" s="200"/>
    </row>
    <row r="6" spans="1:24" s="201" customFormat="1" ht="30" customHeight="1" x14ac:dyDescent="0.2">
      <c r="B6" s="197"/>
      <c r="C6" s="610" t="s">
        <v>247</v>
      </c>
      <c r="D6" s="611"/>
      <c r="E6" s="612" t="s">
        <v>566</v>
      </c>
      <c r="F6" s="612"/>
      <c r="G6" s="612"/>
      <c r="H6" s="612"/>
      <c r="I6" s="612"/>
      <c r="J6" s="612"/>
      <c r="K6" s="612"/>
      <c r="L6" s="613"/>
      <c r="M6" s="198"/>
      <c r="N6" s="199"/>
      <c r="O6" s="200"/>
      <c r="P6" s="200"/>
      <c r="Q6" s="200"/>
      <c r="R6" s="200"/>
      <c r="S6" s="200"/>
      <c r="T6" s="200"/>
      <c r="U6" s="200"/>
      <c r="V6" s="200"/>
      <c r="W6" s="200"/>
      <c r="X6" s="200"/>
    </row>
    <row r="7" spans="1:24" s="201" customFormat="1" ht="30" customHeight="1" thickBot="1" x14ac:dyDescent="0.25">
      <c r="B7" s="197"/>
      <c r="C7" s="614" t="s">
        <v>268</v>
      </c>
      <c r="D7" s="615"/>
      <c r="E7" s="224">
        <v>90604</v>
      </c>
      <c r="F7" s="476"/>
      <c r="G7" s="225"/>
      <c r="H7" s="225"/>
      <c r="I7" s="225"/>
      <c r="J7" s="225"/>
      <c r="K7" s="225"/>
      <c r="L7" s="226"/>
      <c r="M7" s="198"/>
      <c r="N7" s="199"/>
      <c r="O7" s="200"/>
      <c r="P7" s="200"/>
      <c r="Q7" s="200"/>
      <c r="R7" s="200"/>
      <c r="S7" s="200"/>
      <c r="T7" s="200"/>
      <c r="U7" s="200"/>
      <c r="V7" s="200"/>
      <c r="W7" s="200"/>
      <c r="X7" s="200"/>
    </row>
    <row r="8" spans="1:24" s="201" customFormat="1" ht="30" customHeight="1" x14ac:dyDescent="0.2">
      <c r="B8" s="197"/>
      <c r="C8" s="682" t="s">
        <v>248</v>
      </c>
      <c r="D8" s="683"/>
      <c r="E8" s="479" t="s">
        <v>249</v>
      </c>
      <c r="F8" s="684" t="s">
        <v>375</v>
      </c>
      <c r="G8" s="684"/>
      <c r="H8" s="684"/>
      <c r="I8" s="480" t="s">
        <v>250</v>
      </c>
      <c r="J8" s="480" t="s">
        <v>251</v>
      </c>
      <c r="K8" s="480" t="s">
        <v>252</v>
      </c>
      <c r="L8" s="328" t="s">
        <v>49</v>
      </c>
      <c r="M8" s="198"/>
      <c r="N8" s="199"/>
      <c r="O8" s="200"/>
      <c r="P8" s="200"/>
      <c r="Q8" s="200"/>
      <c r="R8" s="200"/>
      <c r="S8" s="200"/>
      <c r="T8" s="200"/>
      <c r="U8" s="200"/>
      <c r="V8" s="200"/>
      <c r="W8" s="200"/>
      <c r="X8" s="200"/>
    </row>
    <row r="9" spans="1:24" s="213" customFormat="1" ht="30" customHeight="1" x14ac:dyDescent="0.2">
      <c r="B9" s="207"/>
      <c r="C9" s="633" t="s">
        <v>38</v>
      </c>
      <c r="D9" s="634"/>
      <c r="E9" s="477" t="s">
        <v>481</v>
      </c>
      <c r="F9" s="701" t="s">
        <v>567</v>
      </c>
      <c r="G9" s="635"/>
      <c r="H9" s="635"/>
      <c r="I9" s="209" t="s">
        <v>46</v>
      </c>
      <c r="J9" s="481">
        <v>1</v>
      </c>
      <c r="K9" s="210">
        <v>3.82</v>
      </c>
      <c r="L9" s="211">
        <f t="shared" ref="L9:L11" si="0">ROUND((J9*K9),2)</f>
        <v>3.82</v>
      </c>
      <c r="M9" s="212"/>
      <c r="O9" s="200"/>
      <c r="P9" s="200"/>
      <c r="Q9" s="200"/>
      <c r="R9" s="200"/>
      <c r="S9" s="200"/>
      <c r="T9" s="200"/>
      <c r="U9" s="200"/>
      <c r="V9" s="200"/>
      <c r="W9" s="200"/>
      <c r="X9" s="200"/>
    </row>
    <row r="10" spans="1:24" s="213" customFormat="1" ht="30" customHeight="1" x14ac:dyDescent="0.2">
      <c r="A10" s="227"/>
      <c r="B10" s="207"/>
      <c r="C10" s="633">
        <v>2696</v>
      </c>
      <c r="D10" s="634"/>
      <c r="E10" s="477" t="s">
        <v>96</v>
      </c>
      <c r="F10" s="635" t="s">
        <v>278</v>
      </c>
      <c r="G10" s="635"/>
      <c r="H10" s="635"/>
      <c r="I10" s="210" t="s">
        <v>66</v>
      </c>
      <c r="J10" s="481">
        <v>3.3000000000000002E-2</v>
      </c>
      <c r="K10" s="210">
        <v>12.85</v>
      </c>
      <c r="L10" s="211">
        <f t="shared" si="0"/>
        <v>0.42</v>
      </c>
      <c r="M10" s="212"/>
      <c r="O10" s="200"/>
      <c r="P10" s="200"/>
      <c r="Q10" s="200"/>
      <c r="R10" s="200"/>
      <c r="S10" s="200"/>
      <c r="T10" s="200"/>
      <c r="U10" s="200"/>
      <c r="V10" s="200"/>
      <c r="W10" s="200"/>
      <c r="X10" s="200"/>
    </row>
    <row r="11" spans="1:24" s="213" customFormat="1" ht="30" customHeight="1" x14ac:dyDescent="0.2">
      <c r="B11" s="207"/>
      <c r="C11" s="633">
        <v>6111</v>
      </c>
      <c r="D11" s="634"/>
      <c r="E11" s="477" t="s">
        <v>96</v>
      </c>
      <c r="F11" s="635" t="s">
        <v>253</v>
      </c>
      <c r="G11" s="635"/>
      <c r="H11" s="635"/>
      <c r="I11" s="210" t="s">
        <v>66</v>
      </c>
      <c r="J11" s="481">
        <v>3.3000000000000002E-2</v>
      </c>
      <c r="K11" s="210">
        <v>8.77</v>
      </c>
      <c r="L11" s="211">
        <f t="shared" si="0"/>
        <v>0.28999999999999998</v>
      </c>
      <c r="M11" s="212"/>
      <c r="O11" s="200"/>
      <c r="P11" s="200"/>
      <c r="Q11" s="200"/>
      <c r="R11" s="200"/>
      <c r="S11" s="200"/>
      <c r="T11" s="200"/>
      <c r="U11" s="200"/>
      <c r="V11" s="200"/>
      <c r="W11" s="200"/>
      <c r="X11" s="200"/>
    </row>
    <row r="12" spans="1:24" s="213" customFormat="1" ht="30" customHeight="1" thickBot="1" x14ac:dyDescent="0.25">
      <c r="A12" s="227"/>
      <c r="B12" s="207"/>
      <c r="C12" s="660" t="s">
        <v>75</v>
      </c>
      <c r="D12" s="661"/>
      <c r="E12" s="478"/>
      <c r="F12" s="662"/>
      <c r="G12" s="662"/>
      <c r="H12" s="662"/>
      <c r="I12" s="478" t="s">
        <v>46</v>
      </c>
      <c r="J12" s="462">
        <v>1</v>
      </c>
      <c r="K12" s="329">
        <v>4.53</v>
      </c>
      <c r="L12" s="330">
        <f>ROUND(SUM(L9:L11),2)</f>
        <v>4.53</v>
      </c>
      <c r="M12" s="212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</row>
    <row r="13" spans="1:24" ht="15.75" thickBot="1" x14ac:dyDescent="0.25">
      <c r="A13" s="227"/>
      <c r="B13" s="261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3"/>
      <c r="N13" s="94"/>
    </row>
    <row r="14" spans="1:24" x14ac:dyDescent="0.2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24" x14ac:dyDescent="0.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</row>
    <row r="16" spans="1:24" ht="14.25" customHeight="1" x14ac:dyDescent="0.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2:13" x14ac:dyDescent="0.2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2:13" ht="15" x14ac:dyDescent="0.2"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</sheetData>
  <mergeCells count="16">
    <mergeCell ref="C7:D7"/>
    <mergeCell ref="C3:L3"/>
    <mergeCell ref="C5:D5"/>
    <mergeCell ref="E5:L5"/>
    <mergeCell ref="C6:D6"/>
    <mergeCell ref="E6:L6"/>
    <mergeCell ref="C11:D11"/>
    <mergeCell ref="F11:H11"/>
    <mergeCell ref="C12:D12"/>
    <mergeCell ref="F12:H12"/>
    <mergeCell ref="C8:D8"/>
    <mergeCell ref="F8:H8"/>
    <mergeCell ref="C9:D9"/>
    <mergeCell ref="F9:H9"/>
    <mergeCell ref="C10:D10"/>
    <mergeCell ref="F10:H10"/>
  </mergeCells>
  <pageMargins left="0.98425196850393704" right="0.27559055118110237" top="0.59055118110236227" bottom="0.27559055118110237" header="0.39370078740157483" footer="0"/>
  <pageSetup paperSize="9" scale="49" fitToHeight="3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O771"/>
  <sheetViews>
    <sheetView showGridLines="0" view="pageBreakPreview" zoomScale="85" zoomScaleSheetLayoutView="85" workbookViewId="0">
      <pane ySplit="11" topLeftCell="A12" activePane="bottomLeft" state="frozen"/>
      <selection activeCell="A64" sqref="A64:V65"/>
      <selection pane="bottomLeft" activeCell="D57" sqref="D57"/>
    </sheetView>
  </sheetViews>
  <sheetFormatPr defaultColWidth="11.42578125" defaultRowHeight="15" customHeight="1" x14ac:dyDescent="0.2"/>
  <cols>
    <col min="1" max="1" width="7" style="291" customWidth="1"/>
    <col min="2" max="2" width="15.5703125" style="286" customWidth="1"/>
    <col min="3" max="3" width="11.7109375" style="286" customWidth="1"/>
    <col min="4" max="4" width="74.7109375" style="286" customWidth="1"/>
    <col min="5" max="5" width="9.85546875" style="286" customWidth="1"/>
    <col min="6" max="6" width="9" style="292" customWidth="1"/>
    <col min="7" max="12" width="9.5703125" style="290" customWidth="1"/>
    <col min="13" max="13" width="17.140625" style="288" customWidth="1"/>
    <col min="14" max="16384" width="11.42578125" style="122"/>
  </cols>
  <sheetData>
    <row r="1" spans="1:41" s="113" customFormat="1" ht="11.25" customHeight="1" x14ac:dyDescent="0.2">
      <c r="A1" s="270"/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70"/>
    </row>
    <row r="2" spans="1:41" s="113" customFormat="1" ht="18.95" customHeight="1" x14ac:dyDescent="0.2">
      <c r="A2" s="571" t="s">
        <v>323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3"/>
    </row>
    <row r="3" spans="1:41" s="113" customFormat="1" ht="12.75" customHeight="1" x14ac:dyDescent="0.2">
      <c r="A3" s="555" t="s">
        <v>324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7"/>
    </row>
    <row r="4" spans="1:41" s="113" customFormat="1" ht="12.75" customHeight="1" x14ac:dyDescent="0.2">
      <c r="A4" s="566" t="s">
        <v>177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8"/>
    </row>
    <row r="5" spans="1:41" s="113" customFormat="1" ht="12.75" customHeight="1" x14ac:dyDescent="0.2">
      <c r="A5" s="562" t="s">
        <v>176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4"/>
    </row>
    <row r="6" spans="1:41" s="113" customFormat="1" ht="12.75" customHeight="1" x14ac:dyDescent="0.2">
      <c r="A6" s="271"/>
      <c r="B6" s="272"/>
      <c r="C6" s="272"/>
      <c r="D6" s="273"/>
      <c r="E6" s="274"/>
      <c r="F6" s="275"/>
      <c r="G6" s="272"/>
      <c r="H6" s="272"/>
      <c r="I6" s="272"/>
      <c r="J6" s="276" t="s">
        <v>86</v>
      </c>
      <c r="K6" s="277">
        <v>0.2417</v>
      </c>
      <c r="L6" s="272"/>
      <c r="M6" s="278"/>
    </row>
    <row r="7" spans="1:41" s="113" customFormat="1" ht="12.75" customHeight="1" x14ac:dyDescent="0.2">
      <c r="A7" s="279"/>
      <c r="B7" s="280"/>
      <c r="C7" s="280"/>
      <c r="D7" s="280"/>
      <c r="E7" s="280"/>
      <c r="F7" s="281"/>
      <c r="G7" s="280"/>
      <c r="H7" s="280"/>
      <c r="I7" s="280"/>
      <c r="J7" s="282" t="s">
        <v>87</v>
      </c>
      <c r="K7" s="283">
        <v>0.14019999999999999</v>
      </c>
      <c r="L7" s="280"/>
      <c r="M7" s="284"/>
    </row>
    <row r="8" spans="1:41" s="113" customFormat="1" ht="12.75" customHeight="1" x14ac:dyDescent="0.2">
      <c r="A8" s="285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1"/>
    </row>
    <row r="9" spans="1:41" s="113" customFormat="1" ht="21.75" customHeight="1" x14ac:dyDescent="0.2">
      <c r="A9" s="558" t="s">
        <v>94</v>
      </c>
      <c r="B9" s="559" t="s">
        <v>78</v>
      </c>
      <c r="C9" s="559" t="s">
        <v>95</v>
      </c>
      <c r="D9" s="559" t="s">
        <v>43</v>
      </c>
      <c r="E9" s="559" t="s">
        <v>79</v>
      </c>
      <c r="F9" s="559" t="s">
        <v>55</v>
      </c>
      <c r="G9" s="559" t="s">
        <v>80</v>
      </c>
      <c r="H9" s="559"/>
      <c r="I9" s="559"/>
      <c r="J9" s="559"/>
      <c r="K9" s="559" t="s">
        <v>81</v>
      </c>
      <c r="L9" s="559"/>
      <c r="M9" s="565" t="s">
        <v>75</v>
      </c>
    </row>
    <row r="10" spans="1:41" s="114" customFormat="1" ht="12.75" customHeight="1" x14ac:dyDescent="0.2">
      <c r="A10" s="558"/>
      <c r="B10" s="559"/>
      <c r="C10" s="559"/>
      <c r="D10" s="559"/>
      <c r="E10" s="559"/>
      <c r="F10" s="559"/>
      <c r="G10" s="559" t="s">
        <v>82</v>
      </c>
      <c r="H10" s="559"/>
      <c r="I10" s="559" t="s">
        <v>83</v>
      </c>
      <c r="J10" s="559"/>
      <c r="K10" s="559" t="s">
        <v>84</v>
      </c>
      <c r="L10" s="559" t="s">
        <v>85</v>
      </c>
      <c r="M10" s="565"/>
    </row>
    <row r="11" spans="1:41" s="113" customFormat="1" ht="12.75" customHeight="1" x14ac:dyDescent="0.2">
      <c r="A11" s="558"/>
      <c r="B11" s="559"/>
      <c r="C11" s="559"/>
      <c r="D11" s="559"/>
      <c r="E11" s="559"/>
      <c r="F11" s="559"/>
      <c r="G11" s="456" t="s">
        <v>84</v>
      </c>
      <c r="H11" s="456" t="s">
        <v>85</v>
      </c>
      <c r="I11" s="456" t="s">
        <v>84</v>
      </c>
      <c r="J11" s="456" t="s">
        <v>85</v>
      </c>
      <c r="K11" s="559"/>
      <c r="L11" s="559"/>
      <c r="M11" s="565"/>
    </row>
    <row r="12" spans="1:41" s="347" customFormat="1" ht="11.25" customHeight="1" x14ac:dyDescent="0.2">
      <c r="A12" s="162">
        <v>1</v>
      </c>
      <c r="B12" s="163"/>
      <c r="C12" s="163"/>
      <c r="D12" s="164" t="s">
        <v>399</v>
      </c>
      <c r="E12" s="163"/>
      <c r="F12" s="163"/>
      <c r="G12" s="163"/>
      <c r="H12" s="163"/>
      <c r="I12" s="163"/>
      <c r="J12" s="163"/>
      <c r="K12" s="163"/>
      <c r="L12" s="163"/>
      <c r="M12" s="165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</row>
    <row r="13" spans="1:41" s="115" customFormat="1" ht="11.25" customHeight="1" x14ac:dyDescent="0.15">
      <c r="A13" s="348" t="s">
        <v>233</v>
      </c>
      <c r="B13" s="349"/>
      <c r="C13" s="166"/>
      <c r="D13" s="350" t="s">
        <v>400</v>
      </c>
      <c r="E13" s="351"/>
      <c r="F13" s="352"/>
      <c r="G13" s="167"/>
      <c r="H13" s="167"/>
      <c r="I13" s="167"/>
      <c r="J13" s="167"/>
      <c r="K13" s="167"/>
      <c r="L13" s="167"/>
      <c r="M13" s="168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</row>
    <row r="14" spans="1:41" s="115" customFormat="1" ht="12" customHeight="1" x14ac:dyDescent="0.2">
      <c r="A14" s="348"/>
      <c r="B14" s="353">
        <v>528</v>
      </c>
      <c r="C14" s="158" t="s">
        <v>96</v>
      </c>
      <c r="D14" s="354" t="s">
        <v>580</v>
      </c>
      <c r="E14" s="355" t="s">
        <v>376</v>
      </c>
      <c r="F14" s="356">
        <v>12</v>
      </c>
      <c r="G14" s="357">
        <v>725.3805175860391</v>
      </c>
      <c r="H14" s="167">
        <v>0</v>
      </c>
      <c r="I14" s="167">
        <v>0</v>
      </c>
      <c r="J14" s="167">
        <v>0</v>
      </c>
      <c r="K14" s="167">
        <f>I14+G14</f>
        <v>725.3805175860391</v>
      </c>
      <c r="L14" s="167">
        <f>H14+J14</f>
        <v>0</v>
      </c>
      <c r="M14" s="358">
        <f>F14*K14</f>
        <v>8704.5662110324702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</row>
    <row r="15" spans="1:41" s="115" customFormat="1" ht="12" customHeight="1" x14ac:dyDescent="0.2">
      <c r="A15" s="348"/>
      <c r="B15" s="353">
        <v>2707</v>
      </c>
      <c r="C15" s="158" t="s">
        <v>96</v>
      </c>
      <c r="D15" s="354" t="s">
        <v>581</v>
      </c>
      <c r="E15" s="355" t="s">
        <v>376</v>
      </c>
      <c r="F15" s="356">
        <v>12</v>
      </c>
      <c r="G15" s="357">
        <v>2676.5673726295317</v>
      </c>
      <c r="H15" s="167">
        <v>0</v>
      </c>
      <c r="I15" s="167">
        <v>0</v>
      </c>
      <c r="J15" s="167">
        <v>0</v>
      </c>
      <c r="K15" s="167">
        <f>I15+G15</f>
        <v>2676.5673726295317</v>
      </c>
      <c r="L15" s="167">
        <f>H15+J15</f>
        <v>0</v>
      </c>
      <c r="M15" s="358">
        <f>F15*K15</f>
        <v>32118.808471554381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</row>
    <row r="16" spans="1:41" s="472" customFormat="1" ht="12" customHeight="1" x14ac:dyDescent="0.2">
      <c r="A16" s="348"/>
      <c r="B16" s="353">
        <v>4069</v>
      </c>
      <c r="C16" s="158" t="s">
        <v>96</v>
      </c>
      <c r="D16" s="354" t="s">
        <v>537</v>
      </c>
      <c r="E16" s="355" t="s">
        <v>376</v>
      </c>
      <c r="F16" s="356">
        <v>12</v>
      </c>
      <c r="G16" s="357">
        <v>1060.7646010049166</v>
      </c>
      <c r="H16" s="167">
        <v>0</v>
      </c>
      <c r="I16" s="167">
        <v>0</v>
      </c>
      <c r="J16" s="167">
        <v>0</v>
      </c>
      <c r="K16" s="167">
        <f>I16+G16</f>
        <v>1060.7646010049166</v>
      </c>
      <c r="L16" s="167">
        <f>H16+J16</f>
        <v>0</v>
      </c>
      <c r="M16" s="358">
        <f>F16*K16</f>
        <v>12729.175212058999</v>
      </c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8"/>
      <c r="AO16" s="468"/>
    </row>
    <row r="17" spans="1:41" s="117" customFormat="1" ht="12" customHeight="1" x14ac:dyDescent="0.2">
      <c r="A17" s="169"/>
      <c r="B17" s="160"/>
      <c r="C17" s="160"/>
      <c r="D17" s="170" t="s">
        <v>47</v>
      </c>
      <c r="E17" s="161"/>
      <c r="F17" s="171"/>
      <c r="G17" s="171"/>
      <c r="H17" s="167"/>
      <c r="I17" s="167"/>
      <c r="J17" s="167"/>
      <c r="K17" s="167"/>
      <c r="L17" s="167"/>
      <c r="M17" s="172">
        <f>SUM(M14:M16)</f>
        <v>53552.549894645854</v>
      </c>
    </row>
    <row r="18" spans="1:41" s="117" customFormat="1" ht="12" customHeight="1" x14ac:dyDescent="0.2">
      <c r="A18" s="169"/>
      <c r="B18" s="160"/>
      <c r="C18" s="160"/>
      <c r="D18" s="170"/>
      <c r="E18" s="161"/>
      <c r="F18" s="171"/>
      <c r="G18" s="171"/>
      <c r="H18" s="167"/>
      <c r="I18" s="167"/>
      <c r="J18" s="167"/>
      <c r="K18" s="167"/>
      <c r="L18" s="167"/>
      <c r="M18" s="172"/>
    </row>
    <row r="19" spans="1:41" s="115" customFormat="1" ht="12" customHeight="1" x14ac:dyDescent="0.15">
      <c r="A19" s="348" t="s">
        <v>234</v>
      </c>
      <c r="B19" s="349"/>
      <c r="C19" s="166"/>
      <c r="D19" s="350" t="s">
        <v>401</v>
      </c>
      <c r="E19" s="351"/>
      <c r="F19" s="352"/>
      <c r="G19" s="167"/>
      <c r="H19" s="167"/>
      <c r="I19" s="167"/>
      <c r="J19" s="167"/>
      <c r="K19" s="167"/>
      <c r="L19" s="167"/>
      <c r="M19" s="168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</row>
    <row r="20" spans="1:41" s="115" customFormat="1" ht="12" customHeight="1" x14ac:dyDescent="0.2">
      <c r="A20" s="348"/>
      <c r="B20" s="355" t="s">
        <v>38</v>
      </c>
      <c r="C20" s="158" t="s">
        <v>38</v>
      </c>
      <c r="D20" s="354" t="s">
        <v>402</v>
      </c>
      <c r="E20" s="355" t="s">
        <v>376</v>
      </c>
      <c r="F20" s="356">
        <v>12</v>
      </c>
      <c r="G20" s="167">
        <v>46</v>
      </c>
      <c r="H20" s="167"/>
      <c r="I20" s="167">
        <v>0</v>
      </c>
      <c r="J20" s="167">
        <v>0</v>
      </c>
      <c r="K20" s="167">
        <f>I20+G20</f>
        <v>46</v>
      </c>
      <c r="L20" s="167">
        <f>H20+J20</f>
        <v>0</v>
      </c>
      <c r="M20" s="168">
        <f>ROUND(F20*K20,2)</f>
        <v>552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</row>
    <row r="21" spans="1:41" s="115" customFormat="1" ht="11.25" customHeight="1" x14ac:dyDescent="0.2">
      <c r="A21" s="348"/>
      <c r="B21" s="355" t="s">
        <v>38</v>
      </c>
      <c r="C21" s="158" t="s">
        <v>38</v>
      </c>
      <c r="D21" s="354" t="s">
        <v>403</v>
      </c>
      <c r="E21" s="355" t="s">
        <v>376</v>
      </c>
      <c r="F21" s="356">
        <v>12</v>
      </c>
      <c r="G21" s="167">
        <v>100</v>
      </c>
      <c r="H21" s="167"/>
      <c r="I21" s="167">
        <v>0</v>
      </c>
      <c r="J21" s="167">
        <v>0</v>
      </c>
      <c r="K21" s="167">
        <f>I21+G21</f>
        <v>100</v>
      </c>
      <c r="L21" s="167">
        <f>H21+J21</f>
        <v>0</v>
      </c>
      <c r="M21" s="168">
        <f>ROUND(F21*K21,2)</f>
        <v>1200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s="115" customFormat="1" ht="12" customHeight="1" x14ac:dyDescent="0.2">
      <c r="A22" s="348"/>
      <c r="B22" s="355" t="s">
        <v>38</v>
      </c>
      <c r="C22" s="158" t="s">
        <v>38</v>
      </c>
      <c r="D22" s="354" t="s">
        <v>404</v>
      </c>
      <c r="E22" s="355" t="s">
        <v>376</v>
      </c>
      <c r="F22" s="356">
        <v>12</v>
      </c>
      <c r="G22" s="167">
        <v>800</v>
      </c>
      <c r="H22" s="167"/>
      <c r="I22" s="167">
        <v>0</v>
      </c>
      <c r="J22" s="167">
        <v>0</v>
      </c>
      <c r="K22" s="167">
        <f>I22+G22</f>
        <v>800</v>
      </c>
      <c r="L22" s="167">
        <f>H22+J22</f>
        <v>0</v>
      </c>
      <c r="M22" s="168">
        <f>ROUND(F22*K22,2)</f>
        <v>9600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s="117" customFormat="1" ht="12" customHeight="1" x14ac:dyDescent="0.2">
      <c r="A23" s="169"/>
      <c r="B23" s="160"/>
      <c r="C23" s="160"/>
      <c r="D23" s="170" t="s">
        <v>47</v>
      </c>
      <c r="E23" s="161"/>
      <c r="F23" s="171"/>
      <c r="G23" s="171"/>
      <c r="H23" s="167"/>
      <c r="I23" s="167"/>
      <c r="J23" s="167"/>
      <c r="K23" s="167"/>
      <c r="L23" s="167"/>
      <c r="M23" s="172">
        <f>SUM(M20:M22)</f>
        <v>11352</v>
      </c>
    </row>
    <row r="24" spans="1:41" s="115" customFormat="1" ht="11.25" customHeight="1" x14ac:dyDescent="0.2">
      <c r="A24" s="173"/>
      <c r="B24" s="166"/>
      <c r="C24" s="166"/>
      <c r="D24" s="157"/>
      <c r="E24" s="161"/>
      <c r="F24" s="161"/>
      <c r="G24" s="161"/>
      <c r="H24" s="161"/>
      <c r="I24" s="161"/>
      <c r="J24" s="161"/>
      <c r="K24" s="161"/>
      <c r="L24" s="161"/>
      <c r="M24" s="172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</row>
    <row r="25" spans="1:41" s="115" customFormat="1" ht="11.25" customHeight="1" x14ac:dyDescent="0.2">
      <c r="A25" s="173"/>
      <c r="B25" s="166"/>
      <c r="C25" s="166"/>
      <c r="D25" s="170" t="s">
        <v>405</v>
      </c>
      <c r="E25" s="161"/>
      <c r="F25" s="161"/>
      <c r="G25" s="161"/>
      <c r="H25" s="161"/>
      <c r="I25" s="161"/>
      <c r="J25" s="161"/>
      <c r="K25" s="161"/>
      <c r="L25" s="161"/>
      <c r="M25" s="311">
        <f>M17+M23</f>
        <v>64904.549894645854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</row>
    <row r="26" spans="1:41" s="115" customFormat="1" ht="11.25" customHeight="1" x14ac:dyDescent="0.2">
      <c r="A26" s="175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72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s="118" customFormat="1" ht="12" customHeight="1" x14ac:dyDescent="0.2">
      <c r="A27" s="162">
        <v>2</v>
      </c>
      <c r="B27" s="163"/>
      <c r="C27" s="163"/>
      <c r="D27" s="164" t="s">
        <v>57</v>
      </c>
      <c r="E27" s="163"/>
      <c r="F27" s="163"/>
      <c r="G27" s="163"/>
      <c r="H27" s="163"/>
      <c r="I27" s="163"/>
      <c r="J27" s="163"/>
      <c r="K27" s="163"/>
      <c r="L27" s="163"/>
      <c r="M27" s="165"/>
    </row>
    <row r="28" spans="1:41" s="117" customFormat="1" ht="12" customHeight="1" x14ac:dyDescent="0.2">
      <c r="A28" s="169"/>
      <c r="B28" s="160"/>
      <c r="C28" s="160"/>
      <c r="D28" s="170" t="s">
        <v>76</v>
      </c>
      <c r="E28" s="161"/>
      <c r="F28" s="171"/>
      <c r="G28" s="171"/>
      <c r="H28" s="167"/>
      <c r="I28" s="167"/>
      <c r="J28" s="167"/>
      <c r="K28" s="167"/>
      <c r="L28" s="167"/>
      <c r="M28" s="168"/>
    </row>
    <row r="29" spans="1:41" s="117" customFormat="1" ht="12" customHeight="1" x14ac:dyDescent="0.2">
      <c r="A29" s="173" t="s">
        <v>155</v>
      </c>
      <c r="B29" s="160"/>
      <c r="C29" s="160"/>
      <c r="D29" s="170" t="s">
        <v>13</v>
      </c>
      <c r="E29" s="161"/>
      <c r="F29" s="171"/>
      <c r="G29" s="171"/>
      <c r="H29" s="167"/>
      <c r="I29" s="167"/>
      <c r="J29" s="167"/>
      <c r="K29" s="167"/>
      <c r="L29" s="167"/>
      <c r="M29" s="168"/>
    </row>
    <row r="30" spans="1:41" s="120" customFormat="1" ht="33.75" customHeight="1" x14ac:dyDescent="0.2">
      <c r="A30" s="173"/>
      <c r="B30" s="158" t="s">
        <v>97</v>
      </c>
      <c r="C30" s="158" t="s">
        <v>96</v>
      </c>
      <c r="D30" s="176" t="s">
        <v>107</v>
      </c>
      <c r="E30" s="158" t="s">
        <v>40</v>
      </c>
      <c r="F30" s="177">
        <v>41</v>
      </c>
      <c r="G30" s="167">
        <v>202.28</v>
      </c>
      <c r="H30" s="167">
        <v>251.17</v>
      </c>
      <c r="I30" s="167">
        <v>0</v>
      </c>
      <c r="J30" s="167">
        <v>0</v>
      </c>
      <c r="K30" s="167">
        <f>I30+G30</f>
        <v>202.28</v>
      </c>
      <c r="L30" s="167">
        <f>H30+J30</f>
        <v>251.17</v>
      </c>
      <c r="M30" s="168">
        <f>ROUND(F30*L30,2)</f>
        <v>10297.969999999999</v>
      </c>
    </row>
    <row r="31" spans="1:41" s="120" customFormat="1" ht="22.5" customHeight="1" x14ac:dyDescent="0.2">
      <c r="A31" s="169"/>
      <c r="B31" s="158" t="s">
        <v>98</v>
      </c>
      <c r="C31" s="158" t="s">
        <v>96</v>
      </c>
      <c r="D31" s="176" t="s">
        <v>108</v>
      </c>
      <c r="E31" s="158" t="s">
        <v>40</v>
      </c>
      <c r="F31" s="177">
        <v>41</v>
      </c>
      <c r="G31" s="167">
        <v>259.42</v>
      </c>
      <c r="H31" s="167">
        <v>322.12</v>
      </c>
      <c r="I31" s="167">
        <v>0</v>
      </c>
      <c r="J31" s="167">
        <v>0</v>
      </c>
      <c r="K31" s="167">
        <f>I31+G31</f>
        <v>259.42</v>
      </c>
      <c r="L31" s="167">
        <f>H31+J31</f>
        <v>322.12</v>
      </c>
      <c r="M31" s="168">
        <f>ROUND(F31*L31,2)</f>
        <v>13206.92</v>
      </c>
    </row>
    <row r="32" spans="1:41" s="470" customFormat="1" ht="22.5" customHeight="1" x14ac:dyDescent="0.2">
      <c r="A32" s="169"/>
      <c r="B32" s="158" t="s">
        <v>38</v>
      </c>
      <c r="C32" s="158" t="s">
        <v>38</v>
      </c>
      <c r="D32" s="176" t="s">
        <v>546</v>
      </c>
      <c r="E32" s="158" t="s">
        <v>545</v>
      </c>
      <c r="F32" s="177">
        <v>24</v>
      </c>
      <c r="G32" s="167">
        <v>551.66999999999996</v>
      </c>
      <c r="H32" s="167">
        <v>685.01</v>
      </c>
      <c r="I32" s="167">
        <v>0</v>
      </c>
      <c r="J32" s="167">
        <v>0</v>
      </c>
      <c r="K32" s="167">
        <f>I32+G32</f>
        <v>551.66999999999996</v>
      </c>
      <c r="L32" s="167">
        <f>H32+J32</f>
        <v>685.01</v>
      </c>
      <c r="M32" s="168">
        <f>ROUND(F32*L32,2)</f>
        <v>16440.240000000002</v>
      </c>
    </row>
    <row r="33" spans="1:13" s="120" customFormat="1" ht="22.5" customHeight="1" x14ac:dyDescent="0.2">
      <c r="A33" s="169"/>
      <c r="B33" s="158" t="s">
        <v>298</v>
      </c>
      <c r="C33" s="158" t="s">
        <v>96</v>
      </c>
      <c r="D33" s="176" t="s">
        <v>536</v>
      </c>
      <c r="E33" s="158" t="s">
        <v>40</v>
      </c>
      <c r="F33" s="177">
        <v>39</v>
      </c>
      <c r="G33" s="167">
        <v>144.57</v>
      </c>
      <c r="H33" s="167">
        <v>179.51</v>
      </c>
      <c r="I33" s="167">
        <v>0</v>
      </c>
      <c r="J33" s="167">
        <v>0</v>
      </c>
      <c r="K33" s="167">
        <f>I33+G33</f>
        <v>144.57</v>
      </c>
      <c r="L33" s="167">
        <f>H33+J33</f>
        <v>179.51</v>
      </c>
      <c r="M33" s="168">
        <f>ROUND(F33*L33,2)</f>
        <v>7000.89</v>
      </c>
    </row>
    <row r="34" spans="1:13" s="119" customFormat="1" ht="12" customHeight="1" x14ac:dyDescent="0.2">
      <c r="A34" s="173" t="s">
        <v>156</v>
      </c>
      <c r="B34" s="160"/>
      <c r="C34" s="160"/>
      <c r="D34" s="170" t="s">
        <v>41</v>
      </c>
      <c r="E34" s="161"/>
      <c r="F34" s="177"/>
      <c r="G34" s="171"/>
      <c r="H34" s="167"/>
      <c r="I34" s="167"/>
      <c r="J34" s="167"/>
      <c r="K34" s="167"/>
      <c r="L34" s="167"/>
      <c r="M34" s="168"/>
    </row>
    <row r="35" spans="1:13" s="120" customFormat="1" ht="12" customHeight="1" x14ac:dyDescent="0.2">
      <c r="A35" s="169"/>
      <c r="B35" s="158" t="s">
        <v>99</v>
      </c>
      <c r="C35" s="158" t="s">
        <v>96</v>
      </c>
      <c r="D35" s="176" t="s">
        <v>547</v>
      </c>
      <c r="E35" s="158" t="s">
        <v>40</v>
      </c>
      <c r="F35" s="177">
        <v>8</v>
      </c>
      <c r="G35" s="167">
        <v>366.87</v>
      </c>
      <c r="H35" s="167">
        <v>455.54</v>
      </c>
      <c r="I35" s="167">
        <v>0</v>
      </c>
      <c r="J35" s="167">
        <v>0</v>
      </c>
      <c r="K35" s="167">
        <f>I35+G35</f>
        <v>366.87</v>
      </c>
      <c r="L35" s="167">
        <f>H35+J35</f>
        <v>455.54</v>
      </c>
      <c r="M35" s="168">
        <f>ROUND(F35*L35,2)</f>
        <v>3644.32</v>
      </c>
    </row>
    <row r="36" spans="1:13" s="135" customFormat="1" ht="12" customHeight="1" x14ac:dyDescent="0.2">
      <c r="A36" s="303"/>
      <c r="B36" s="305"/>
      <c r="C36" s="305"/>
      <c r="D36" s="306"/>
      <c r="E36" s="304"/>
      <c r="F36" s="307"/>
      <c r="G36" s="308"/>
      <c r="H36" s="307"/>
      <c r="I36" s="308"/>
      <c r="J36" s="307"/>
      <c r="K36" s="307"/>
      <c r="L36" s="307"/>
      <c r="M36" s="309"/>
    </row>
    <row r="37" spans="1:13" s="135" customFormat="1" ht="12.75" customHeight="1" x14ac:dyDescent="0.2">
      <c r="A37" s="310"/>
      <c r="B37" s="304"/>
      <c r="C37" s="304"/>
      <c r="D37" s="159" t="s">
        <v>147</v>
      </c>
      <c r="E37" s="304"/>
      <c r="F37" s="307"/>
      <c r="G37" s="308"/>
      <c r="H37" s="307"/>
      <c r="I37" s="308"/>
      <c r="J37" s="307"/>
      <c r="K37" s="307"/>
      <c r="L37" s="307"/>
      <c r="M37" s="311">
        <f>SUM(M30:M36)</f>
        <v>50590.340000000004</v>
      </c>
    </row>
    <row r="38" spans="1:13" s="135" customFormat="1" ht="12" customHeight="1" x14ac:dyDescent="0.2">
      <c r="A38" s="175"/>
      <c r="B38" s="161"/>
      <c r="C38" s="161"/>
      <c r="D38" s="159"/>
      <c r="E38" s="161"/>
      <c r="F38" s="178"/>
      <c r="G38" s="180"/>
      <c r="H38" s="178"/>
      <c r="I38" s="180"/>
      <c r="J38" s="178"/>
      <c r="K38" s="178"/>
      <c r="L38" s="178"/>
      <c r="M38" s="179"/>
    </row>
    <row r="39" spans="1:13" s="132" customFormat="1" ht="12" customHeight="1" x14ac:dyDescent="0.2">
      <c r="A39" s="162">
        <v>3</v>
      </c>
      <c r="B39" s="163"/>
      <c r="C39" s="163"/>
      <c r="D39" s="164" t="s">
        <v>458</v>
      </c>
      <c r="E39" s="163"/>
      <c r="F39" s="163"/>
      <c r="G39" s="163"/>
      <c r="H39" s="163"/>
      <c r="I39" s="163"/>
      <c r="J39" s="163"/>
      <c r="K39" s="163"/>
      <c r="L39" s="163"/>
      <c r="M39" s="165"/>
    </row>
    <row r="40" spans="1:13" s="119" customFormat="1" ht="12" customHeight="1" x14ac:dyDescent="0.2">
      <c r="A40" s="169"/>
      <c r="B40" s="160"/>
      <c r="C40" s="160"/>
      <c r="D40" s="170" t="s">
        <v>44</v>
      </c>
      <c r="E40" s="161"/>
      <c r="F40" s="171"/>
      <c r="G40" s="171"/>
      <c r="H40" s="167"/>
      <c r="I40" s="167"/>
      <c r="J40" s="167"/>
      <c r="K40" s="167"/>
      <c r="L40" s="167"/>
      <c r="M40" s="168"/>
    </row>
    <row r="41" spans="1:13" s="119" customFormat="1" ht="12" customHeight="1" x14ac:dyDescent="0.2">
      <c r="A41" s="173" t="s">
        <v>359</v>
      </c>
      <c r="B41" s="160"/>
      <c r="C41" s="160"/>
      <c r="D41" s="170" t="s">
        <v>56</v>
      </c>
      <c r="E41" s="161"/>
      <c r="F41" s="171"/>
      <c r="G41" s="171"/>
      <c r="H41" s="167"/>
      <c r="I41" s="167"/>
      <c r="J41" s="167"/>
      <c r="K41" s="167"/>
      <c r="L41" s="167"/>
      <c r="M41" s="168"/>
    </row>
    <row r="42" spans="1:13" s="120" customFormat="1" ht="22.5" customHeight="1" x14ac:dyDescent="0.2">
      <c r="A42" s="169"/>
      <c r="B42" s="166">
        <v>85323</v>
      </c>
      <c r="C42" s="158" t="s">
        <v>96</v>
      </c>
      <c r="D42" s="176" t="s">
        <v>532</v>
      </c>
      <c r="E42" s="158" t="s">
        <v>46</v>
      </c>
      <c r="F42" s="181">
        <v>5474</v>
      </c>
      <c r="G42" s="167">
        <v>1.48</v>
      </c>
      <c r="H42" s="167">
        <v>1.84</v>
      </c>
      <c r="I42" s="167">
        <v>0</v>
      </c>
      <c r="J42" s="167">
        <v>0</v>
      </c>
      <c r="K42" s="167">
        <f>I42+G42</f>
        <v>1.48</v>
      </c>
      <c r="L42" s="167">
        <f>H42+J42</f>
        <v>1.84</v>
      </c>
      <c r="M42" s="168">
        <f>ROUND(F42*L42,2)</f>
        <v>10072.16</v>
      </c>
    </row>
    <row r="43" spans="1:13" s="119" customFormat="1" ht="12" customHeight="1" x14ac:dyDescent="0.2">
      <c r="A43" s="173" t="s">
        <v>360</v>
      </c>
      <c r="B43" s="160"/>
      <c r="C43" s="160"/>
      <c r="D43" s="170" t="s">
        <v>21</v>
      </c>
      <c r="E43" s="161"/>
      <c r="F43" s="181"/>
      <c r="G43" s="171"/>
      <c r="H43" s="167"/>
      <c r="I43" s="167"/>
      <c r="J43" s="167"/>
      <c r="K43" s="167"/>
      <c r="L43" s="167"/>
      <c r="M43" s="168"/>
    </row>
    <row r="44" spans="1:13" s="120" customFormat="1" ht="12" customHeight="1" x14ac:dyDescent="0.2">
      <c r="A44" s="169"/>
      <c r="B44" s="166">
        <v>73682</v>
      </c>
      <c r="C44" s="158" t="s">
        <v>96</v>
      </c>
      <c r="D44" s="176" t="s">
        <v>307</v>
      </c>
      <c r="E44" s="158" t="s">
        <v>46</v>
      </c>
      <c r="F44" s="181">
        <f>F42</f>
        <v>5474</v>
      </c>
      <c r="G44" s="167">
        <v>0.99</v>
      </c>
      <c r="H44" s="167">
        <v>1.23</v>
      </c>
      <c r="I44" s="167">
        <v>0</v>
      </c>
      <c r="J44" s="167">
        <v>0</v>
      </c>
      <c r="K44" s="167">
        <f>I44+G44</f>
        <v>0.99</v>
      </c>
      <c r="L44" s="167">
        <f>H44+J44</f>
        <v>1.23</v>
      </c>
      <c r="M44" s="168">
        <f>ROUND(F44*L44,2)</f>
        <v>6733.02</v>
      </c>
    </row>
    <row r="45" spans="1:13" s="119" customFormat="1" ht="12" customHeight="1" x14ac:dyDescent="0.2">
      <c r="A45" s="173" t="s">
        <v>361</v>
      </c>
      <c r="B45" s="160"/>
      <c r="C45" s="160"/>
      <c r="D45" s="170" t="s">
        <v>22</v>
      </c>
      <c r="E45" s="161"/>
      <c r="F45" s="181"/>
      <c r="G45" s="171"/>
      <c r="H45" s="167"/>
      <c r="I45" s="167"/>
      <c r="J45" s="167"/>
      <c r="K45" s="167"/>
      <c r="L45" s="167"/>
      <c r="M45" s="168"/>
    </row>
    <row r="46" spans="1:13" s="120" customFormat="1" ht="21.75" customHeight="1" x14ac:dyDescent="0.2">
      <c r="A46" s="169"/>
      <c r="B46" s="158" t="s">
        <v>240</v>
      </c>
      <c r="C46" s="158" t="s">
        <v>96</v>
      </c>
      <c r="D46" s="176" t="s">
        <v>555</v>
      </c>
      <c r="E46" s="158" t="s">
        <v>50</v>
      </c>
      <c r="F46" s="181">
        <v>109.47</v>
      </c>
      <c r="G46" s="167">
        <v>33.04</v>
      </c>
      <c r="H46" s="167">
        <v>41.03</v>
      </c>
      <c r="I46" s="167">
        <v>0</v>
      </c>
      <c r="J46" s="167">
        <v>0</v>
      </c>
      <c r="K46" s="167">
        <f>I46+G46</f>
        <v>33.04</v>
      </c>
      <c r="L46" s="167">
        <f>H46+J46</f>
        <v>41.03</v>
      </c>
      <c r="M46" s="168">
        <f>ROUND(F46*L46,2)</f>
        <v>4491.55</v>
      </c>
    </row>
    <row r="47" spans="1:13" s="120" customFormat="1" ht="12" customHeight="1" x14ac:dyDescent="0.2">
      <c r="A47" s="169"/>
      <c r="B47" s="158" t="s">
        <v>100</v>
      </c>
      <c r="C47" s="158" t="s">
        <v>96</v>
      </c>
      <c r="D47" s="176" t="s">
        <v>510</v>
      </c>
      <c r="E47" s="158" t="s">
        <v>50</v>
      </c>
      <c r="F47" s="181">
        <v>69.97</v>
      </c>
      <c r="G47" s="167">
        <v>38.64</v>
      </c>
      <c r="H47" s="167">
        <v>47.98</v>
      </c>
      <c r="I47" s="167">
        <v>0</v>
      </c>
      <c r="J47" s="167">
        <v>0</v>
      </c>
      <c r="K47" s="167">
        <f>I47+G47</f>
        <v>38.64</v>
      </c>
      <c r="L47" s="167">
        <f>H47+J47</f>
        <v>47.98</v>
      </c>
      <c r="M47" s="168">
        <f>ROUND(F47*L47,2)</f>
        <v>3357.16</v>
      </c>
    </row>
    <row r="48" spans="1:13" s="120" customFormat="1" ht="12" customHeight="1" x14ac:dyDescent="0.2">
      <c r="A48" s="169"/>
      <c r="B48" s="158" t="s">
        <v>101</v>
      </c>
      <c r="C48" s="158" t="s">
        <v>96</v>
      </c>
      <c r="D48" s="176" t="s">
        <v>511</v>
      </c>
      <c r="E48" s="158" t="s">
        <v>50</v>
      </c>
      <c r="F48" s="181">
        <v>69.97</v>
      </c>
      <c r="G48" s="167">
        <v>31.11</v>
      </c>
      <c r="H48" s="167">
        <v>38.630000000000003</v>
      </c>
      <c r="I48" s="167">
        <v>0</v>
      </c>
      <c r="J48" s="167">
        <v>0</v>
      </c>
      <c r="K48" s="167">
        <f>I48+G48</f>
        <v>31.11</v>
      </c>
      <c r="L48" s="167">
        <f>H48+J48</f>
        <v>38.630000000000003</v>
      </c>
      <c r="M48" s="168">
        <f>ROUND(F48*L48,2)</f>
        <v>2702.94</v>
      </c>
    </row>
    <row r="49" spans="1:13" s="120" customFormat="1" ht="12" customHeight="1" x14ac:dyDescent="0.2">
      <c r="A49" s="169"/>
      <c r="B49" s="158" t="s">
        <v>102</v>
      </c>
      <c r="C49" s="158" t="s">
        <v>96</v>
      </c>
      <c r="D49" s="176" t="s">
        <v>305</v>
      </c>
      <c r="E49" s="158" t="s">
        <v>46</v>
      </c>
      <c r="F49" s="181">
        <v>65.680000000000007</v>
      </c>
      <c r="G49" s="167">
        <v>1.56</v>
      </c>
      <c r="H49" s="167">
        <v>1.94</v>
      </c>
      <c r="I49" s="167">
        <v>0</v>
      </c>
      <c r="J49" s="167">
        <v>0</v>
      </c>
      <c r="K49" s="167">
        <f>I49+G49</f>
        <v>1.56</v>
      </c>
      <c r="L49" s="167">
        <f>H49+J49</f>
        <v>1.94</v>
      </c>
      <c r="M49" s="168">
        <f>ROUND(F49*L49,2)</f>
        <v>127.42</v>
      </c>
    </row>
    <row r="50" spans="1:13" s="119" customFormat="1" ht="12" customHeight="1" x14ac:dyDescent="0.2">
      <c r="A50" s="173"/>
      <c r="B50" s="166"/>
      <c r="C50" s="160"/>
      <c r="D50" s="170" t="s">
        <v>58</v>
      </c>
      <c r="E50" s="161"/>
      <c r="F50" s="181"/>
      <c r="G50" s="171"/>
      <c r="H50" s="167"/>
      <c r="I50" s="167"/>
      <c r="J50" s="167"/>
      <c r="K50" s="167"/>
      <c r="L50" s="167"/>
      <c r="M50" s="168"/>
    </row>
    <row r="51" spans="1:13" s="119" customFormat="1" ht="12" customHeight="1" x14ac:dyDescent="0.2">
      <c r="A51" s="173" t="s">
        <v>362</v>
      </c>
      <c r="B51" s="166"/>
      <c r="C51" s="160"/>
      <c r="D51" s="170" t="s">
        <v>242</v>
      </c>
      <c r="E51" s="161"/>
      <c r="F51" s="181"/>
      <c r="G51" s="171"/>
      <c r="H51" s="167"/>
      <c r="I51" s="167"/>
      <c r="J51" s="167"/>
      <c r="K51" s="167"/>
      <c r="L51" s="167"/>
      <c r="M51" s="168"/>
    </row>
    <row r="52" spans="1:13" s="120" customFormat="1" ht="12" customHeight="1" x14ac:dyDescent="0.2">
      <c r="A52" s="169"/>
      <c r="B52" s="158">
        <v>6077</v>
      </c>
      <c r="C52" s="158" t="s">
        <v>96</v>
      </c>
      <c r="D52" s="176" t="s">
        <v>243</v>
      </c>
      <c r="E52" s="158" t="s">
        <v>45</v>
      </c>
      <c r="F52" s="181">
        <v>86.26</v>
      </c>
      <c r="G52" s="167">
        <v>0</v>
      </c>
      <c r="H52" s="167">
        <v>0</v>
      </c>
      <c r="I52" s="167">
        <v>8.6999999999999993</v>
      </c>
      <c r="J52" s="167">
        <v>9.92</v>
      </c>
      <c r="K52" s="167">
        <f>I52+G52</f>
        <v>8.6999999999999993</v>
      </c>
      <c r="L52" s="167">
        <f>H52+J52</f>
        <v>9.92</v>
      </c>
      <c r="M52" s="168">
        <f>ROUND(F52*L52,2)</f>
        <v>855.7</v>
      </c>
    </row>
    <row r="53" spans="1:13" s="119" customFormat="1" ht="12" customHeight="1" x14ac:dyDescent="0.2">
      <c r="A53" s="173" t="s">
        <v>363</v>
      </c>
      <c r="B53" s="166"/>
      <c r="C53" s="160"/>
      <c r="D53" s="170" t="s">
        <v>146</v>
      </c>
      <c r="E53" s="161"/>
      <c r="F53" s="181"/>
      <c r="G53" s="171"/>
      <c r="H53" s="167"/>
      <c r="I53" s="167"/>
      <c r="J53" s="167"/>
      <c r="K53" s="167"/>
      <c r="L53" s="167"/>
      <c r="M53" s="168"/>
    </row>
    <row r="54" spans="1:13" s="120" customFormat="1" ht="22.5" customHeight="1" x14ac:dyDescent="0.2">
      <c r="A54" s="169"/>
      <c r="B54" s="158" t="s">
        <v>157</v>
      </c>
      <c r="C54" s="158" t="s">
        <v>96</v>
      </c>
      <c r="D54" s="176" t="s">
        <v>533</v>
      </c>
      <c r="E54" s="158" t="s">
        <v>45</v>
      </c>
      <c r="F54" s="181">
        <v>177.92</v>
      </c>
      <c r="G54" s="167">
        <v>30.7</v>
      </c>
      <c r="H54" s="167">
        <v>38.119999999999997</v>
      </c>
      <c r="I54" s="167">
        <v>0</v>
      </c>
      <c r="J54" s="167">
        <v>0</v>
      </c>
      <c r="K54" s="167">
        <f>I54+G54</f>
        <v>30.7</v>
      </c>
      <c r="L54" s="167">
        <f>H54+J54</f>
        <v>38.119999999999997</v>
      </c>
      <c r="M54" s="168">
        <f>ROUND(F54*L54,2)</f>
        <v>6782.31</v>
      </c>
    </row>
    <row r="55" spans="1:13" s="119" customFormat="1" ht="12" customHeight="1" x14ac:dyDescent="0.2">
      <c r="A55" s="173" t="s">
        <v>364</v>
      </c>
      <c r="B55" s="166"/>
      <c r="C55" s="160"/>
      <c r="D55" s="170" t="s">
        <v>67</v>
      </c>
      <c r="E55" s="161"/>
      <c r="F55" s="181"/>
      <c r="G55" s="171"/>
      <c r="H55" s="167"/>
      <c r="I55" s="167"/>
      <c r="J55" s="167"/>
      <c r="K55" s="167"/>
      <c r="L55" s="167"/>
      <c r="M55" s="168"/>
    </row>
    <row r="56" spans="1:13" s="469" customFormat="1" ht="22.5" customHeight="1" x14ac:dyDescent="0.2">
      <c r="A56" s="169"/>
      <c r="B56" s="166" t="s">
        <v>237</v>
      </c>
      <c r="C56" s="158" t="s">
        <v>96</v>
      </c>
      <c r="D56" s="157" t="s">
        <v>544</v>
      </c>
      <c r="E56" s="158" t="s">
        <v>45</v>
      </c>
      <c r="F56" s="181">
        <v>6678.06</v>
      </c>
      <c r="G56" s="167">
        <v>4.78</v>
      </c>
      <c r="H56" s="167">
        <v>5.94</v>
      </c>
      <c r="I56" s="167">
        <v>0</v>
      </c>
      <c r="J56" s="167">
        <v>0</v>
      </c>
      <c r="K56" s="167">
        <f>I56+G56</f>
        <v>4.78</v>
      </c>
      <c r="L56" s="167">
        <f>H56+J56</f>
        <v>5.94</v>
      </c>
      <c r="M56" s="168">
        <f>ROUND(F56*L56,2)</f>
        <v>39667.68</v>
      </c>
    </row>
    <row r="57" spans="1:13" s="120" customFormat="1" ht="24" customHeight="1" x14ac:dyDescent="0.2">
      <c r="A57" s="169"/>
      <c r="B57" s="166">
        <v>73568</v>
      </c>
      <c r="C57" s="158" t="s">
        <v>96</v>
      </c>
      <c r="D57" s="157" t="s">
        <v>556</v>
      </c>
      <c r="E57" s="158" t="s">
        <v>45</v>
      </c>
      <c r="F57" s="181">
        <v>3047.38</v>
      </c>
      <c r="G57" s="167">
        <v>5.46</v>
      </c>
      <c r="H57" s="167">
        <v>6.78</v>
      </c>
      <c r="I57" s="167">
        <v>0</v>
      </c>
      <c r="J57" s="167">
        <v>0</v>
      </c>
      <c r="K57" s="167">
        <f>I57+G57</f>
        <v>5.46</v>
      </c>
      <c r="L57" s="167">
        <f>H57+J57</f>
        <v>6.78</v>
      </c>
      <c r="M57" s="168">
        <f>ROUND(F57*L57,2)</f>
        <v>20661.240000000002</v>
      </c>
    </row>
    <row r="58" spans="1:13" s="120" customFormat="1" ht="22.5" customHeight="1" x14ac:dyDescent="0.2">
      <c r="A58" s="169"/>
      <c r="B58" s="166">
        <v>73567</v>
      </c>
      <c r="C58" s="158" t="s">
        <v>96</v>
      </c>
      <c r="D58" s="157" t="s">
        <v>557</v>
      </c>
      <c r="E58" s="158" t="s">
        <v>45</v>
      </c>
      <c r="F58" s="181">
        <v>319.5</v>
      </c>
      <c r="G58" s="167">
        <v>8.06</v>
      </c>
      <c r="H58" s="167">
        <v>10.01</v>
      </c>
      <c r="I58" s="167">
        <v>0</v>
      </c>
      <c r="J58" s="167">
        <v>0</v>
      </c>
      <c r="K58" s="167">
        <f>I58+G58</f>
        <v>8.06</v>
      </c>
      <c r="L58" s="167">
        <f>H58+J58</f>
        <v>10.01</v>
      </c>
      <c r="M58" s="168">
        <f>ROUND(F58*L58,2)</f>
        <v>3198.2</v>
      </c>
    </row>
    <row r="59" spans="1:13" s="119" customFormat="1" ht="12" customHeight="1" x14ac:dyDescent="0.2">
      <c r="A59" s="173" t="s">
        <v>365</v>
      </c>
      <c r="B59" s="160"/>
      <c r="C59" s="160"/>
      <c r="D59" s="170" t="s">
        <v>397</v>
      </c>
      <c r="E59" s="161"/>
      <c r="F59" s="181"/>
      <c r="G59" s="171"/>
      <c r="H59" s="167"/>
      <c r="I59" s="167"/>
      <c r="J59" s="167"/>
      <c r="K59" s="167"/>
      <c r="L59" s="167"/>
      <c r="M59" s="168"/>
    </row>
    <row r="60" spans="1:13" s="120" customFormat="1" ht="22.5" customHeight="1" x14ac:dyDescent="0.2">
      <c r="A60" s="169"/>
      <c r="B60" s="158" t="s">
        <v>241</v>
      </c>
      <c r="C60" s="158" t="s">
        <v>96</v>
      </c>
      <c r="D60" s="176" t="s">
        <v>398</v>
      </c>
      <c r="E60" s="158" t="s">
        <v>45</v>
      </c>
      <c r="F60" s="181">
        <v>50.99</v>
      </c>
      <c r="G60" s="167">
        <v>110.67</v>
      </c>
      <c r="H60" s="167">
        <v>137.41999999999999</v>
      </c>
      <c r="I60" s="167">
        <v>0</v>
      </c>
      <c r="J60" s="167">
        <v>0</v>
      </c>
      <c r="K60" s="167">
        <f>I60+G60</f>
        <v>110.67</v>
      </c>
      <c r="L60" s="167">
        <f>H60+J60</f>
        <v>137.41999999999999</v>
      </c>
      <c r="M60" s="168">
        <f>ROUND(F60*L60,2)</f>
        <v>7007.05</v>
      </c>
    </row>
    <row r="61" spans="1:13" s="120" customFormat="1" ht="22.5" customHeight="1" x14ac:dyDescent="0.2">
      <c r="A61" s="169"/>
      <c r="B61" s="166" t="s">
        <v>300</v>
      </c>
      <c r="C61" s="158" t="s">
        <v>96</v>
      </c>
      <c r="D61" s="157" t="s">
        <v>541</v>
      </c>
      <c r="E61" s="158" t="s">
        <v>45</v>
      </c>
      <c r="F61" s="181">
        <v>101.98</v>
      </c>
      <c r="G61" s="180">
        <v>65.790000000000006</v>
      </c>
      <c r="H61" s="180">
        <v>81.69</v>
      </c>
      <c r="I61" s="180">
        <v>0</v>
      </c>
      <c r="J61" s="180">
        <v>0</v>
      </c>
      <c r="K61" s="180">
        <f>G61+I61</f>
        <v>65.790000000000006</v>
      </c>
      <c r="L61" s="180">
        <f>H61+J61</f>
        <v>81.69</v>
      </c>
      <c r="M61" s="179">
        <f>ROUND(F61*L61,2)</f>
        <v>8330.75</v>
      </c>
    </row>
    <row r="62" spans="1:13" s="119" customFormat="1" ht="12" customHeight="1" x14ac:dyDescent="0.2">
      <c r="A62" s="173" t="s">
        <v>366</v>
      </c>
      <c r="B62" s="160"/>
      <c r="C62" s="160"/>
      <c r="D62" s="170" t="s">
        <v>59</v>
      </c>
      <c r="E62" s="161"/>
      <c r="F62" s="181"/>
      <c r="G62" s="171"/>
      <c r="H62" s="167"/>
      <c r="I62" s="167"/>
      <c r="J62" s="167"/>
      <c r="K62" s="167"/>
      <c r="L62" s="167"/>
      <c r="M62" s="168"/>
    </row>
    <row r="63" spans="1:13" s="120" customFormat="1" ht="22.5" customHeight="1" x14ac:dyDescent="0.2">
      <c r="A63" s="169"/>
      <c r="B63" s="158" t="s">
        <v>301</v>
      </c>
      <c r="C63" s="158" t="s">
        <v>96</v>
      </c>
      <c r="D63" s="176" t="s">
        <v>549</v>
      </c>
      <c r="E63" s="158" t="s">
        <v>45</v>
      </c>
      <c r="F63" s="181">
        <v>8626.08</v>
      </c>
      <c r="G63" s="167">
        <v>7.03</v>
      </c>
      <c r="H63" s="167">
        <v>8.73</v>
      </c>
      <c r="I63" s="167">
        <v>0</v>
      </c>
      <c r="J63" s="167">
        <v>0</v>
      </c>
      <c r="K63" s="167">
        <f>I63+G63</f>
        <v>7.03</v>
      </c>
      <c r="L63" s="167">
        <f>H63+J63</f>
        <v>8.73</v>
      </c>
      <c r="M63" s="168">
        <f>ROUND(F63*L63,2)</f>
        <v>75305.679999999993</v>
      </c>
    </row>
    <row r="64" spans="1:13" s="120" customFormat="1" ht="12" customHeight="1" x14ac:dyDescent="0.2">
      <c r="A64" s="169"/>
      <c r="B64" s="166">
        <v>72921</v>
      </c>
      <c r="C64" s="158" t="s">
        <v>96</v>
      </c>
      <c r="D64" s="176" t="s">
        <v>119</v>
      </c>
      <c r="E64" s="158" t="s">
        <v>1</v>
      </c>
      <c r="F64" s="181">
        <v>654.98</v>
      </c>
      <c r="G64" s="167">
        <v>56.61</v>
      </c>
      <c r="H64" s="167">
        <v>70.290000000000006</v>
      </c>
      <c r="I64" s="167">
        <v>0</v>
      </c>
      <c r="J64" s="167">
        <v>0</v>
      </c>
      <c r="K64" s="167">
        <f>I64+G64</f>
        <v>56.61</v>
      </c>
      <c r="L64" s="167">
        <f>H64+J64</f>
        <v>70.290000000000006</v>
      </c>
      <c r="M64" s="168">
        <f>ROUND(F64*L64,2)</f>
        <v>46038.54</v>
      </c>
    </row>
    <row r="65" spans="1:13" s="119" customFormat="1" ht="12" customHeight="1" x14ac:dyDescent="0.2">
      <c r="A65" s="173" t="s">
        <v>407</v>
      </c>
      <c r="B65" s="160"/>
      <c r="C65" s="160"/>
      <c r="D65" s="170" t="s">
        <v>60</v>
      </c>
      <c r="E65" s="161"/>
      <c r="F65" s="181"/>
      <c r="G65" s="171"/>
      <c r="H65" s="167"/>
      <c r="I65" s="167"/>
      <c r="J65" s="167"/>
      <c r="K65" s="167"/>
      <c r="L65" s="167"/>
      <c r="M65" s="168"/>
    </row>
    <row r="66" spans="1:13" s="473" customFormat="1" ht="37.5" customHeight="1" x14ac:dyDescent="0.2">
      <c r="A66" s="173"/>
      <c r="B66" s="158">
        <v>72888</v>
      </c>
      <c r="C66" s="158" t="s">
        <v>96</v>
      </c>
      <c r="D66" s="176" t="s">
        <v>558</v>
      </c>
      <c r="E66" s="158" t="s">
        <v>1</v>
      </c>
      <c r="F66" s="181">
        <f>2181.77+86.26+152.97</f>
        <v>2421</v>
      </c>
      <c r="G66" s="167">
        <v>0.81</v>
      </c>
      <c r="H66" s="167">
        <v>1.01</v>
      </c>
      <c r="I66" s="167">
        <v>0</v>
      </c>
      <c r="J66" s="167">
        <v>0</v>
      </c>
      <c r="K66" s="167">
        <f t="shared" ref="K66:K67" si="0">I66+G66</f>
        <v>0.81</v>
      </c>
      <c r="L66" s="167">
        <f t="shared" ref="L66:L67" si="1">H66+J66</f>
        <v>1.01</v>
      </c>
      <c r="M66" s="168">
        <f t="shared" ref="M66:M67" si="2">ROUND(F66*L66,2)</f>
        <v>2445.21</v>
      </c>
    </row>
    <row r="67" spans="1:13" s="136" customFormat="1" ht="22.5" customHeight="1" x14ac:dyDescent="0.2">
      <c r="A67" s="173"/>
      <c r="B67" s="158">
        <v>72887</v>
      </c>
      <c r="C67" s="158" t="s">
        <v>96</v>
      </c>
      <c r="D67" s="176" t="s">
        <v>554</v>
      </c>
      <c r="E67" s="158" t="s">
        <v>238</v>
      </c>
      <c r="F67" s="181">
        <f>3272.65+129.39+229.45</f>
        <v>3631.49</v>
      </c>
      <c r="G67" s="167">
        <v>0.78</v>
      </c>
      <c r="H67" s="167">
        <v>0.97</v>
      </c>
      <c r="I67" s="167">
        <v>0</v>
      </c>
      <c r="J67" s="167">
        <v>0</v>
      </c>
      <c r="K67" s="167">
        <f t="shared" si="0"/>
        <v>0.78</v>
      </c>
      <c r="L67" s="167">
        <f t="shared" si="1"/>
        <v>0.97</v>
      </c>
      <c r="M67" s="168">
        <f t="shared" si="2"/>
        <v>3522.55</v>
      </c>
    </row>
    <row r="68" spans="1:13" s="119" customFormat="1" ht="12" customHeight="1" x14ac:dyDescent="0.2">
      <c r="A68" s="169"/>
      <c r="B68" s="160"/>
      <c r="C68" s="160"/>
      <c r="D68" s="170" t="s">
        <v>8</v>
      </c>
      <c r="E68" s="161"/>
      <c r="F68" s="181"/>
      <c r="G68" s="171"/>
      <c r="H68" s="167"/>
      <c r="I68" s="167"/>
      <c r="J68" s="167"/>
      <c r="K68" s="167"/>
      <c r="L68" s="167"/>
      <c r="M68" s="168"/>
    </row>
    <row r="69" spans="1:13" s="119" customFormat="1" ht="12" customHeight="1" x14ac:dyDescent="0.2">
      <c r="A69" s="173" t="s">
        <v>408</v>
      </c>
      <c r="B69" s="160"/>
      <c r="C69" s="160"/>
      <c r="D69" s="170" t="s">
        <v>3</v>
      </c>
      <c r="E69" s="161"/>
      <c r="F69" s="181"/>
      <c r="G69" s="171"/>
      <c r="H69" s="167"/>
      <c r="I69" s="167"/>
      <c r="J69" s="167"/>
      <c r="K69" s="167"/>
      <c r="L69" s="167"/>
      <c r="M69" s="168"/>
    </row>
    <row r="70" spans="1:13" s="120" customFormat="1" ht="12" customHeight="1" x14ac:dyDescent="0.2">
      <c r="A70" s="169"/>
      <c r="B70" s="158">
        <v>83769</v>
      </c>
      <c r="C70" s="158" t="s">
        <v>96</v>
      </c>
      <c r="D70" s="176" t="s">
        <v>326</v>
      </c>
      <c r="E70" s="158" t="s">
        <v>50</v>
      </c>
      <c r="F70" s="181">
        <v>3792.53</v>
      </c>
      <c r="G70" s="167">
        <v>6.52</v>
      </c>
      <c r="H70" s="167">
        <v>8.1</v>
      </c>
      <c r="I70" s="167">
        <v>0</v>
      </c>
      <c r="J70" s="167">
        <v>0</v>
      </c>
      <c r="K70" s="167">
        <f>I70+G70</f>
        <v>6.52</v>
      </c>
      <c r="L70" s="167">
        <f>H70+J70</f>
        <v>8.1</v>
      </c>
      <c r="M70" s="168">
        <f>ROUND(F70*L70,2)</f>
        <v>30719.49</v>
      </c>
    </row>
    <row r="71" spans="1:13" s="120" customFormat="1" ht="33.75" customHeight="1" x14ac:dyDescent="0.2">
      <c r="A71" s="169"/>
      <c r="B71" s="158">
        <v>12</v>
      </c>
      <c r="C71" s="158" t="s">
        <v>235</v>
      </c>
      <c r="D71" s="176" t="s">
        <v>467</v>
      </c>
      <c r="E71" s="158" t="s">
        <v>50</v>
      </c>
      <c r="F71" s="181">
        <v>12911.34</v>
      </c>
      <c r="G71" s="167">
        <v>9.41</v>
      </c>
      <c r="H71" s="167">
        <v>11.68</v>
      </c>
      <c r="I71" s="167">
        <v>0</v>
      </c>
      <c r="J71" s="167">
        <v>0</v>
      </c>
      <c r="K71" s="167">
        <f>I71+G71</f>
        <v>9.41</v>
      </c>
      <c r="L71" s="167">
        <f>H71+J71</f>
        <v>11.68</v>
      </c>
      <c r="M71" s="168">
        <f>ROUND(F71*L71,2)</f>
        <v>150804.45000000001</v>
      </c>
    </row>
    <row r="72" spans="1:13" s="120" customFormat="1" ht="33.75" customHeight="1" x14ac:dyDescent="0.2">
      <c r="A72" s="169"/>
      <c r="B72" s="158">
        <v>13</v>
      </c>
      <c r="C72" s="158" t="s">
        <v>235</v>
      </c>
      <c r="D72" s="176" t="s">
        <v>491</v>
      </c>
      <c r="E72" s="158" t="s">
        <v>50</v>
      </c>
      <c r="F72" s="181">
        <v>4588.7700000000004</v>
      </c>
      <c r="G72" s="167">
        <v>10.820000000000002</v>
      </c>
      <c r="H72" s="167">
        <v>13.44</v>
      </c>
      <c r="I72" s="167">
        <v>0</v>
      </c>
      <c r="J72" s="167">
        <v>0</v>
      </c>
      <c r="K72" s="167">
        <f>I72+G72</f>
        <v>10.820000000000002</v>
      </c>
      <c r="L72" s="167">
        <f>H72+J72</f>
        <v>13.44</v>
      </c>
      <c r="M72" s="168">
        <f>ROUND(F72*L72,2)</f>
        <v>61673.07</v>
      </c>
    </row>
    <row r="73" spans="1:13" s="119" customFormat="1" ht="12" customHeight="1" x14ac:dyDescent="0.2">
      <c r="A73" s="169"/>
      <c r="B73" s="160"/>
      <c r="C73" s="160"/>
      <c r="D73" s="170" t="s">
        <v>9</v>
      </c>
      <c r="E73" s="158"/>
      <c r="F73" s="181"/>
      <c r="G73" s="167"/>
      <c r="H73" s="167"/>
      <c r="I73" s="167"/>
      <c r="J73" s="167"/>
      <c r="K73" s="167"/>
      <c r="L73" s="167"/>
      <c r="M73" s="168"/>
    </row>
    <row r="74" spans="1:13" s="119" customFormat="1" ht="12" customHeight="1" x14ac:dyDescent="0.2">
      <c r="A74" s="173" t="s">
        <v>409</v>
      </c>
      <c r="B74" s="160"/>
      <c r="C74" s="160"/>
      <c r="D74" s="170" t="s">
        <v>4</v>
      </c>
      <c r="E74" s="161"/>
      <c r="F74" s="181"/>
      <c r="G74" s="171"/>
      <c r="H74" s="167"/>
      <c r="I74" s="167"/>
      <c r="J74" s="167"/>
      <c r="K74" s="167"/>
      <c r="L74" s="167"/>
      <c r="M74" s="168"/>
    </row>
    <row r="75" spans="1:13" s="469" customFormat="1" ht="11.25" x14ac:dyDescent="0.2">
      <c r="A75" s="169"/>
      <c r="B75" s="158" t="s">
        <v>103</v>
      </c>
      <c r="C75" s="158" t="s">
        <v>96</v>
      </c>
      <c r="D75" s="176" t="s">
        <v>109</v>
      </c>
      <c r="E75" s="158" t="s">
        <v>66</v>
      </c>
      <c r="F75" s="181">
        <v>60.21</v>
      </c>
      <c r="G75" s="167">
        <v>3.8</v>
      </c>
      <c r="H75" s="167">
        <v>4.72</v>
      </c>
      <c r="I75" s="167">
        <v>0</v>
      </c>
      <c r="J75" s="167">
        <v>0</v>
      </c>
      <c r="K75" s="167">
        <f>I75+G75</f>
        <v>3.8</v>
      </c>
      <c r="L75" s="167">
        <f>H75+J75</f>
        <v>4.72</v>
      </c>
      <c r="M75" s="168">
        <f>ROUND(F75*L75,2)</f>
        <v>284.19</v>
      </c>
    </row>
    <row r="76" spans="1:13" s="119" customFormat="1" ht="12" customHeight="1" x14ac:dyDescent="0.2">
      <c r="A76" s="169"/>
      <c r="B76" s="160"/>
      <c r="C76" s="160"/>
      <c r="D76" s="170" t="s">
        <v>25</v>
      </c>
      <c r="E76" s="161"/>
      <c r="F76" s="181"/>
      <c r="G76" s="171"/>
      <c r="H76" s="167"/>
      <c r="I76" s="167"/>
      <c r="J76" s="167"/>
      <c r="K76" s="167"/>
      <c r="L76" s="167"/>
      <c r="M76" s="168"/>
    </row>
    <row r="77" spans="1:13" s="119" customFormat="1" ht="12" customHeight="1" x14ac:dyDescent="0.2">
      <c r="A77" s="173" t="s">
        <v>410</v>
      </c>
      <c r="B77" s="160"/>
      <c r="C77" s="160"/>
      <c r="D77" s="170" t="s">
        <v>42</v>
      </c>
      <c r="E77" s="161"/>
      <c r="F77" s="181"/>
      <c r="G77" s="171"/>
      <c r="H77" s="167"/>
      <c r="I77" s="167"/>
      <c r="J77" s="167"/>
      <c r="K77" s="167"/>
      <c r="L77" s="167"/>
      <c r="M77" s="168"/>
    </row>
    <row r="78" spans="1:13" s="120" customFormat="1" ht="12" customHeight="1" x14ac:dyDescent="0.2">
      <c r="A78" s="169"/>
      <c r="B78" s="158" t="s">
        <v>104</v>
      </c>
      <c r="C78" s="158" t="s">
        <v>96</v>
      </c>
      <c r="D78" s="176" t="s">
        <v>550</v>
      </c>
      <c r="E78" s="158" t="s">
        <v>46</v>
      </c>
      <c r="F78" s="181">
        <v>3292</v>
      </c>
      <c r="G78" s="167">
        <v>2.54</v>
      </c>
      <c r="H78" s="167">
        <v>3.15</v>
      </c>
      <c r="I78" s="167">
        <v>0</v>
      </c>
      <c r="J78" s="167">
        <v>0</v>
      </c>
      <c r="K78" s="167">
        <f>I78+G78</f>
        <v>2.54</v>
      </c>
      <c r="L78" s="167">
        <f>H78+J78</f>
        <v>3.15</v>
      </c>
      <c r="M78" s="168">
        <f>ROUND(F78*L78,2)</f>
        <v>10369.799999999999</v>
      </c>
    </row>
    <row r="79" spans="1:13" s="120" customFormat="1" ht="12" customHeight="1" x14ac:dyDescent="0.2">
      <c r="A79" s="169"/>
      <c r="B79" s="158" t="s">
        <v>105</v>
      </c>
      <c r="C79" s="158" t="s">
        <v>96</v>
      </c>
      <c r="D79" s="176" t="s">
        <v>551</v>
      </c>
      <c r="E79" s="158" t="s">
        <v>46</v>
      </c>
      <c r="F79" s="181">
        <v>999</v>
      </c>
      <c r="G79" s="167">
        <v>2.86</v>
      </c>
      <c r="H79" s="167">
        <v>3.55</v>
      </c>
      <c r="I79" s="167">
        <v>0</v>
      </c>
      <c r="J79" s="167">
        <v>0</v>
      </c>
      <c r="K79" s="167">
        <f>I79+G79</f>
        <v>2.86</v>
      </c>
      <c r="L79" s="167">
        <f>H79+J79</f>
        <v>3.55</v>
      </c>
      <c r="M79" s="168">
        <f>ROUND(F79*L79,2)</f>
        <v>3546.45</v>
      </c>
    </row>
    <row r="80" spans="1:13" s="120" customFormat="1" ht="12" customHeight="1" x14ac:dyDescent="0.2">
      <c r="A80" s="169"/>
      <c r="B80" s="158" t="s">
        <v>106</v>
      </c>
      <c r="C80" s="158" t="s">
        <v>96</v>
      </c>
      <c r="D80" s="176" t="s">
        <v>552</v>
      </c>
      <c r="E80" s="158" t="s">
        <v>46</v>
      </c>
      <c r="F80" s="181">
        <v>1183</v>
      </c>
      <c r="G80" s="167">
        <v>3.18</v>
      </c>
      <c r="H80" s="167">
        <v>3.95</v>
      </c>
      <c r="I80" s="167">
        <v>0</v>
      </c>
      <c r="J80" s="167">
        <v>0</v>
      </c>
      <c r="K80" s="167">
        <f>I80+G80</f>
        <v>3.18</v>
      </c>
      <c r="L80" s="167">
        <f>H80+J80</f>
        <v>3.95</v>
      </c>
      <c r="M80" s="168">
        <f>ROUND(F80*L80,2)</f>
        <v>4672.8500000000004</v>
      </c>
    </row>
    <row r="81" spans="1:13" s="119" customFormat="1" ht="21" customHeight="1" x14ac:dyDescent="0.2">
      <c r="A81" s="173" t="s">
        <v>411</v>
      </c>
      <c r="B81" s="160"/>
      <c r="C81" s="160"/>
      <c r="D81" s="170" t="s">
        <v>73</v>
      </c>
      <c r="E81" s="161"/>
      <c r="F81" s="181" t="s">
        <v>72</v>
      </c>
      <c r="G81" s="171"/>
      <c r="H81" s="167"/>
      <c r="I81" s="167"/>
      <c r="J81" s="167"/>
      <c r="K81" s="167"/>
      <c r="L81" s="167"/>
      <c r="M81" s="168"/>
    </row>
    <row r="82" spans="1:13" s="120" customFormat="1" ht="12" customHeight="1" x14ac:dyDescent="0.2">
      <c r="A82" s="169"/>
      <c r="B82" s="166">
        <v>73591</v>
      </c>
      <c r="C82" s="158" t="s">
        <v>96</v>
      </c>
      <c r="D82" s="176" t="s">
        <v>162</v>
      </c>
      <c r="E82" s="158" t="s">
        <v>74</v>
      </c>
      <c r="F82" s="181">
        <f>F78</f>
        <v>3292</v>
      </c>
      <c r="G82" s="167">
        <v>0.16</v>
      </c>
      <c r="H82" s="167">
        <v>0.2</v>
      </c>
      <c r="I82" s="167">
        <v>0</v>
      </c>
      <c r="J82" s="167">
        <v>0</v>
      </c>
      <c r="K82" s="167">
        <f>I82+G82</f>
        <v>0.16</v>
      </c>
      <c r="L82" s="167">
        <f>H82+J82</f>
        <v>0.2</v>
      </c>
      <c r="M82" s="168">
        <f>ROUND(F82*L82,2)</f>
        <v>658.4</v>
      </c>
    </row>
    <row r="83" spans="1:13" s="120" customFormat="1" ht="12" customHeight="1" x14ac:dyDescent="0.2">
      <c r="A83" s="169"/>
      <c r="B83" s="166">
        <v>73590</v>
      </c>
      <c r="C83" s="158" t="s">
        <v>96</v>
      </c>
      <c r="D83" s="176" t="s">
        <v>163</v>
      </c>
      <c r="E83" s="158" t="s">
        <v>74</v>
      </c>
      <c r="F83" s="181">
        <f>F79</f>
        <v>999</v>
      </c>
      <c r="G83" s="167">
        <v>0.25</v>
      </c>
      <c r="H83" s="167">
        <v>0.31</v>
      </c>
      <c r="I83" s="167">
        <v>0</v>
      </c>
      <c r="J83" s="167">
        <v>0</v>
      </c>
      <c r="K83" s="167">
        <f>I83+G83</f>
        <v>0.25</v>
      </c>
      <c r="L83" s="167">
        <f>H83+J83</f>
        <v>0.31</v>
      </c>
      <c r="M83" s="168">
        <f>ROUND(F83*L83,2)</f>
        <v>309.69</v>
      </c>
    </row>
    <row r="84" spans="1:13" s="120" customFormat="1" ht="12" customHeight="1" x14ac:dyDescent="0.2">
      <c r="A84" s="169"/>
      <c r="B84" s="166">
        <v>73589</v>
      </c>
      <c r="C84" s="158" t="s">
        <v>96</v>
      </c>
      <c r="D84" s="176" t="s">
        <v>164</v>
      </c>
      <c r="E84" s="158" t="s">
        <v>74</v>
      </c>
      <c r="F84" s="181">
        <f>F80</f>
        <v>1183</v>
      </c>
      <c r="G84" s="167">
        <v>0.41</v>
      </c>
      <c r="H84" s="167">
        <v>0.51</v>
      </c>
      <c r="I84" s="167">
        <v>0</v>
      </c>
      <c r="J84" s="167">
        <v>0</v>
      </c>
      <c r="K84" s="167">
        <f>I84+G84</f>
        <v>0.41</v>
      </c>
      <c r="L84" s="167">
        <f>H84+J84</f>
        <v>0.51</v>
      </c>
      <c r="M84" s="168">
        <f>ROUND(F84*L84,2)</f>
        <v>603.33000000000004</v>
      </c>
    </row>
    <row r="85" spans="1:13" s="119" customFormat="1" ht="12" customHeight="1" x14ac:dyDescent="0.2">
      <c r="A85" s="169"/>
      <c r="B85" s="160"/>
      <c r="C85" s="160"/>
      <c r="D85" s="170" t="s">
        <v>10</v>
      </c>
      <c r="E85" s="161"/>
      <c r="F85" s="181"/>
      <c r="G85" s="171"/>
      <c r="H85" s="167"/>
      <c r="I85" s="167"/>
      <c r="J85" s="167"/>
      <c r="K85" s="167"/>
      <c r="L85" s="167"/>
      <c r="M85" s="168"/>
    </row>
    <row r="86" spans="1:13" s="119" customFormat="1" ht="12" customHeight="1" x14ac:dyDescent="0.2">
      <c r="A86" s="173" t="s">
        <v>412</v>
      </c>
      <c r="B86" s="160"/>
      <c r="C86" s="160"/>
      <c r="D86" s="170" t="s">
        <v>5</v>
      </c>
      <c r="E86" s="161"/>
      <c r="F86" s="181"/>
      <c r="G86" s="171"/>
      <c r="H86" s="167"/>
      <c r="I86" s="167"/>
      <c r="J86" s="167"/>
      <c r="K86" s="167"/>
      <c r="L86" s="167"/>
      <c r="M86" s="168"/>
    </row>
    <row r="87" spans="1:13" s="120" customFormat="1" ht="12" customHeight="1" x14ac:dyDescent="0.2">
      <c r="A87" s="169"/>
      <c r="B87" s="158">
        <v>72949</v>
      </c>
      <c r="C87" s="158" t="s">
        <v>96</v>
      </c>
      <c r="D87" s="176" t="s">
        <v>239</v>
      </c>
      <c r="E87" s="158" t="s">
        <v>45</v>
      </c>
      <c r="F87" s="181">
        <v>236.79</v>
      </c>
      <c r="G87" s="167">
        <v>18.98</v>
      </c>
      <c r="H87" s="167">
        <v>23.57</v>
      </c>
      <c r="I87" s="167">
        <v>0</v>
      </c>
      <c r="J87" s="167">
        <v>0</v>
      </c>
      <c r="K87" s="167">
        <f t="shared" ref="K87:K92" si="3">I87+G87</f>
        <v>18.98</v>
      </c>
      <c r="L87" s="167">
        <f t="shared" ref="L87:L92" si="4">H87+J87</f>
        <v>23.57</v>
      </c>
      <c r="M87" s="168">
        <f t="shared" ref="M87:M92" si="5">ROUND(F87*L87,2)</f>
        <v>5581.14</v>
      </c>
    </row>
    <row r="88" spans="1:13" s="120" customFormat="1" ht="22.5" customHeight="1" x14ac:dyDescent="0.2">
      <c r="A88" s="169"/>
      <c r="B88" s="158">
        <v>1</v>
      </c>
      <c r="C88" s="158" t="s">
        <v>235</v>
      </c>
      <c r="D88" s="176" t="s">
        <v>329</v>
      </c>
      <c r="E88" s="158" t="s">
        <v>40</v>
      </c>
      <c r="F88" s="181">
        <v>788.41</v>
      </c>
      <c r="G88" s="167">
        <v>35.659999999999997</v>
      </c>
      <c r="H88" s="167">
        <v>44.28</v>
      </c>
      <c r="I88" s="167">
        <v>0</v>
      </c>
      <c r="J88" s="167">
        <v>0</v>
      </c>
      <c r="K88" s="167">
        <f t="shared" si="3"/>
        <v>35.659999999999997</v>
      </c>
      <c r="L88" s="167">
        <f t="shared" si="4"/>
        <v>44.28</v>
      </c>
      <c r="M88" s="168">
        <f t="shared" si="5"/>
        <v>34910.79</v>
      </c>
    </row>
    <row r="89" spans="1:13" s="120" customFormat="1" ht="22.5" customHeight="1" x14ac:dyDescent="0.2">
      <c r="A89" s="169"/>
      <c r="B89" s="158" t="s">
        <v>172</v>
      </c>
      <c r="C89" s="158" t="s">
        <v>96</v>
      </c>
      <c r="D89" s="176" t="s">
        <v>534</v>
      </c>
      <c r="E89" s="158" t="s">
        <v>40</v>
      </c>
      <c r="F89" s="181">
        <v>69.97</v>
      </c>
      <c r="G89" s="167">
        <v>29.24</v>
      </c>
      <c r="H89" s="167">
        <v>36.31</v>
      </c>
      <c r="I89" s="167">
        <v>0</v>
      </c>
      <c r="J89" s="167">
        <v>0</v>
      </c>
      <c r="K89" s="167">
        <f t="shared" si="3"/>
        <v>29.24</v>
      </c>
      <c r="L89" s="167">
        <f t="shared" si="4"/>
        <v>36.31</v>
      </c>
      <c r="M89" s="168">
        <f t="shared" si="5"/>
        <v>2540.61</v>
      </c>
    </row>
    <row r="90" spans="1:13" s="120" customFormat="1" ht="12" customHeight="1" x14ac:dyDescent="0.2">
      <c r="A90" s="169"/>
      <c r="B90" s="158">
        <v>73616</v>
      </c>
      <c r="C90" s="158" t="s">
        <v>96</v>
      </c>
      <c r="D90" s="176" t="s">
        <v>535</v>
      </c>
      <c r="E90" s="158" t="s">
        <v>1</v>
      </c>
      <c r="F90" s="181">
        <v>7.35</v>
      </c>
      <c r="G90" s="167">
        <v>129.37</v>
      </c>
      <c r="H90" s="167">
        <v>160.63999999999999</v>
      </c>
      <c r="I90" s="167">
        <v>0</v>
      </c>
      <c r="J90" s="167">
        <v>0</v>
      </c>
      <c r="K90" s="167">
        <f t="shared" si="3"/>
        <v>129.37</v>
      </c>
      <c r="L90" s="167">
        <f t="shared" si="4"/>
        <v>160.63999999999999</v>
      </c>
      <c r="M90" s="168">
        <f t="shared" si="5"/>
        <v>1180.7</v>
      </c>
    </row>
    <row r="91" spans="1:13" s="120" customFormat="1" ht="12" customHeight="1" x14ac:dyDescent="0.2">
      <c r="A91" s="169"/>
      <c r="B91" s="158">
        <v>85335</v>
      </c>
      <c r="C91" s="158" t="s">
        <v>96</v>
      </c>
      <c r="D91" s="176" t="s">
        <v>512</v>
      </c>
      <c r="E91" s="158" t="s">
        <v>46</v>
      </c>
      <c r="F91" s="181">
        <v>55</v>
      </c>
      <c r="G91" s="167">
        <v>4.3099999999999996</v>
      </c>
      <c r="H91" s="167">
        <v>5.35</v>
      </c>
      <c r="I91" s="167">
        <v>0</v>
      </c>
      <c r="J91" s="167">
        <v>0</v>
      </c>
      <c r="K91" s="167">
        <f t="shared" si="3"/>
        <v>4.3099999999999996</v>
      </c>
      <c r="L91" s="167">
        <f t="shared" si="4"/>
        <v>5.35</v>
      </c>
      <c r="M91" s="168">
        <f t="shared" si="5"/>
        <v>294.25</v>
      </c>
    </row>
    <row r="92" spans="1:13" s="120" customFormat="1" ht="12" customHeight="1" x14ac:dyDescent="0.2">
      <c r="A92" s="169"/>
      <c r="B92" s="158">
        <v>85184</v>
      </c>
      <c r="C92" s="158" t="s">
        <v>96</v>
      </c>
      <c r="D92" s="176" t="s">
        <v>515</v>
      </c>
      <c r="E92" s="158" t="s">
        <v>40</v>
      </c>
      <c r="F92" s="181">
        <v>34.99</v>
      </c>
      <c r="G92" s="167">
        <v>2.19</v>
      </c>
      <c r="H92" s="167">
        <v>2.72</v>
      </c>
      <c r="I92" s="167">
        <v>0</v>
      </c>
      <c r="J92" s="167">
        <v>0</v>
      </c>
      <c r="K92" s="167">
        <f t="shared" si="3"/>
        <v>2.19</v>
      </c>
      <c r="L92" s="167">
        <f t="shared" si="4"/>
        <v>2.72</v>
      </c>
      <c r="M92" s="168">
        <f t="shared" si="5"/>
        <v>95.17</v>
      </c>
    </row>
    <row r="93" spans="1:13" s="119" customFormat="1" ht="12" customHeight="1" x14ac:dyDescent="0.2">
      <c r="A93" s="173" t="s">
        <v>413</v>
      </c>
      <c r="B93" s="160"/>
      <c r="C93" s="160"/>
      <c r="D93" s="170" t="s">
        <v>6</v>
      </c>
      <c r="E93" s="161"/>
      <c r="F93" s="181"/>
      <c r="G93" s="171"/>
      <c r="H93" s="167"/>
      <c r="I93" s="167"/>
      <c r="J93" s="167"/>
      <c r="K93" s="167"/>
      <c r="L93" s="167"/>
      <c r="M93" s="168"/>
    </row>
    <row r="94" spans="1:13" s="120" customFormat="1" ht="24" customHeight="1" x14ac:dyDescent="0.2">
      <c r="A94" s="169"/>
      <c r="B94" s="158">
        <v>13852</v>
      </c>
      <c r="C94" s="158" t="s">
        <v>96</v>
      </c>
      <c r="D94" s="176" t="s">
        <v>572</v>
      </c>
      <c r="E94" s="158" t="s">
        <v>50</v>
      </c>
      <c r="F94" s="181">
        <v>78.84</v>
      </c>
      <c r="G94" s="167">
        <v>0</v>
      </c>
      <c r="H94" s="167">
        <v>0</v>
      </c>
      <c r="I94" s="167">
        <v>39.65</v>
      </c>
      <c r="J94" s="167">
        <v>45.21</v>
      </c>
      <c r="K94" s="167">
        <f t="shared" ref="K94:K100" si="6">I94+G94</f>
        <v>39.65</v>
      </c>
      <c r="L94" s="167">
        <f t="shared" ref="L94:L100" si="7">H94+J94</f>
        <v>45.21</v>
      </c>
      <c r="M94" s="168">
        <f t="shared" ref="M94:M100" si="8">ROUND(F94*L94,2)</f>
        <v>3564.36</v>
      </c>
    </row>
    <row r="95" spans="1:13" s="120" customFormat="1" ht="12" customHeight="1" x14ac:dyDescent="0.2">
      <c r="A95" s="169"/>
      <c r="B95" s="158">
        <v>2</v>
      </c>
      <c r="C95" s="158" t="s">
        <v>235</v>
      </c>
      <c r="D95" s="176" t="s">
        <v>244</v>
      </c>
      <c r="E95" s="158" t="s">
        <v>50</v>
      </c>
      <c r="F95" s="181">
        <f>F89</f>
        <v>69.97</v>
      </c>
      <c r="G95" s="167">
        <v>16.54</v>
      </c>
      <c r="H95" s="167">
        <v>20.54</v>
      </c>
      <c r="I95" s="167">
        <v>0</v>
      </c>
      <c r="J95" s="167">
        <v>0</v>
      </c>
      <c r="K95" s="167">
        <f t="shared" si="6"/>
        <v>16.54</v>
      </c>
      <c r="L95" s="167">
        <f t="shared" si="7"/>
        <v>20.54</v>
      </c>
      <c r="M95" s="168">
        <f t="shared" si="8"/>
        <v>1437.18</v>
      </c>
    </row>
    <row r="96" spans="1:13" s="120" customFormat="1" ht="12" customHeight="1" x14ac:dyDescent="0.2">
      <c r="A96" s="169"/>
      <c r="B96" s="166">
        <v>3734</v>
      </c>
      <c r="C96" s="158" t="s">
        <v>96</v>
      </c>
      <c r="D96" s="176" t="s">
        <v>573</v>
      </c>
      <c r="E96" s="158" t="s">
        <v>50</v>
      </c>
      <c r="F96" s="181">
        <v>7</v>
      </c>
      <c r="G96" s="167">
        <v>0</v>
      </c>
      <c r="H96" s="167">
        <v>0</v>
      </c>
      <c r="I96" s="167">
        <v>23.46</v>
      </c>
      <c r="J96" s="167">
        <v>26.75</v>
      </c>
      <c r="K96" s="167">
        <f t="shared" si="6"/>
        <v>23.46</v>
      </c>
      <c r="L96" s="167">
        <f t="shared" si="7"/>
        <v>26.75</v>
      </c>
      <c r="M96" s="168">
        <f t="shared" si="8"/>
        <v>187.25</v>
      </c>
    </row>
    <row r="97" spans="1:13" s="120" customFormat="1" ht="23.25" customHeight="1" x14ac:dyDescent="0.2">
      <c r="A97" s="169"/>
      <c r="B97" s="166" t="s">
        <v>245</v>
      </c>
      <c r="C97" s="158" t="s">
        <v>96</v>
      </c>
      <c r="D97" s="176" t="s">
        <v>559</v>
      </c>
      <c r="E97" s="158" t="s">
        <v>50</v>
      </c>
      <c r="F97" s="181">
        <v>104.96</v>
      </c>
      <c r="G97" s="167">
        <v>26.75</v>
      </c>
      <c r="H97" s="167">
        <v>33.22</v>
      </c>
      <c r="I97" s="167">
        <v>0</v>
      </c>
      <c r="J97" s="167">
        <v>0</v>
      </c>
      <c r="K97" s="167">
        <f t="shared" si="6"/>
        <v>26.75</v>
      </c>
      <c r="L97" s="167">
        <f t="shared" si="7"/>
        <v>33.22</v>
      </c>
      <c r="M97" s="168">
        <f t="shared" si="8"/>
        <v>3486.77</v>
      </c>
    </row>
    <row r="98" spans="1:13" s="120" customFormat="1" ht="12" customHeight="1" x14ac:dyDescent="0.2">
      <c r="A98" s="169"/>
      <c r="B98" s="166">
        <v>83717</v>
      </c>
      <c r="C98" s="158" t="s">
        <v>96</v>
      </c>
      <c r="D98" s="176" t="s">
        <v>325</v>
      </c>
      <c r="E98" s="158" t="s">
        <v>46</v>
      </c>
      <c r="F98" s="181">
        <f>F91</f>
        <v>55</v>
      </c>
      <c r="G98" s="167">
        <v>10.72</v>
      </c>
      <c r="H98" s="167">
        <v>13.31</v>
      </c>
      <c r="I98" s="167">
        <v>0</v>
      </c>
      <c r="J98" s="167">
        <v>0</v>
      </c>
      <c r="K98" s="167">
        <f t="shared" si="6"/>
        <v>10.72</v>
      </c>
      <c r="L98" s="167">
        <f t="shared" si="7"/>
        <v>13.31</v>
      </c>
      <c r="M98" s="168">
        <f t="shared" si="8"/>
        <v>732.05</v>
      </c>
    </row>
    <row r="99" spans="1:13" s="120" customFormat="1" ht="22.5" customHeight="1" x14ac:dyDescent="0.2">
      <c r="A99" s="169"/>
      <c r="B99" s="158" t="s">
        <v>115</v>
      </c>
      <c r="C99" s="158" t="s">
        <v>96</v>
      </c>
      <c r="D99" s="176" t="s">
        <v>560</v>
      </c>
      <c r="E99" s="158" t="s">
        <v>46</v>
      </c>
      <c r="F99" s="181">
        <v>6</v>
      </c>
      <c r="G99" s="167">
        <v>41.27</v>
      </c>
      <c r="H99" s="167">
        <v>51.24</v>
      </c>
      <c r="I99" s="167">
        <v>0</v>
      </c>
      <c r="J99" s="167">
        <v>0</v>
      </c>
      <c r="K99" s="167">
        <f t="shared" si="6"/>
        <v>41.27</v>
      </c>
      <c r="L99" s="167">
        <f t="shared" si="7"/>
        <v>51.24</v>
      </c>
      <c r="M99" s="168">
        <f t="shared" si="8"/>
        <v>307.44</v>
      </c>
    </row>
    <row r="100" spans="1:13" s="120" customFormat="1" ht="12" customHeight="1" x14ac:dyDescent="0.2">
      <c r="A100" s="169"/>
      <c r="B100" s="158">
        <v>3</v>
      </c>
      <c r="C100" s="158" t="s">
        <v>235</v>
      </c>
      <c r="D100" s="176" t="s">
        <v>70</v>
      </c>
      <c r="E100" s="158" t="s">
        <v>50</v>
      </c>
      <c r="F100" s="181">
        <f>F92</f>
        <v>34.99</v>
      </c>
      <c r="G100" s="167">
        <v>2.06</v>
      </c>
      <c r="H100" s="167">
        <v>2.56</v>
      </c>
      <c r="I100" s="167">
        <v>0</v>
      </c>
      <c r="J100" s="167">
        <v>0</v>
      </c>
      <c r="K100" s="167">
        <f t="shared" si="6"/>
        <v>2.06</v>
      </c>
      <c r="L100" s="167">
        <f t="shared" si="7"/>
        <v>2.56</v>
      </c>
      <c r="M100" s="168">
        <f t="shared" si="8"/>
        <v>89.57</v>
      </c>
    </row>
    <row r="101" spans="1:13" s="119" customFormat="1" ht="12" customHeight="1" x14ac:dyDescent="0.2">
      <c r="A101" s="173" t="s">
        <v>414</v>
      </c>
      <c r="B101" s="160"/>
      <c r="C101" s="160"/>
      <c r="D101" s="170" t="s">
        <v>7</v>
      </c>
      <c r="E101" s="161"/>
      <c r="F101" s="181"/>
      <c r="G101" s="171"/>
      <c r="H101" s="167"/>
      <c r="I101" s="167"/>
      <c r="J101" s="167"/>
      <c r="K101" s="167"/>
      <c r="L101" s="167"/>
      <c r="M101" s="168"/>
    </row>
    <row r="102" spans="1:13" s="120" customFormat="1" ht="22.5" customHeight="1" x14ac:dyDescent="0.2">
      <c r="A102" s="169"/>
      <c r="B102" s="166">
        <v>72923</v>
      </c>
      <c r="C102" s="158" t="s">
        <v>96</v>
      </c>
      <c r="D102" s="176" t="s">
        <v>110</v>
      </c>
      <c r="E102" s="158" t="s">
        <v>45</v>
      </c>
      <c r="F102" s="181">
        <v>947.16</v>
      </c>
      <c r="G102" s="167">
        <v>82.8</v>
      </c>
      <c r="H102" s="167">
        <v>102.81</v>
      </c>
      <c r="I102" s="167">
        <v>0</v>
      </c>
      <c r="J102" s="167">
        <v>0</v>
      </c>
      <c r="K102" s="167">
        <f>I102+G102</f>
        <v>82.8</v>
      </c>
      <c r="L102" s="167">
        <f>H102+J102</f>
        <v>102.81</v>
      </c>
      <c r="M102" s="168">
        <f>ROUND(F102*L102,2)</f>
        <v>97377.52</v>
      </c>
    </row>
    <row r="103" spans="1:13" s="120" customFormat="1" ht="12" customHeight="1" x14ac:dyDescent="0.2">
      <c r="A103" s="169"/>
      <c r="B103" s="166">
        <v>72945</v>
      </c>
      <c r="C103" s="158" t="s">
        <v>96</v>
      </c>
      <c r="D103" s="176" t="s">
        <v>111</v>
      </c>
      <c r="E103" s="158" t="s">
        <v>40</v>
      </c>
      <c r="F103" s="181">
        <v>4735.79</v>
      </c>
      <c r="G103" s="167">
        <v>3.07</v>
      </c>
      <c r="H103" s="167">
        <v>3.81</v>
      </c>
      <c r="I103" s="167">
        <v>0</v>
      </c>
      <c r="J103" s="167">
        <v>0</v>
      </c>
      <c r="K103" s="167">
        <f>I103+G103</f>
        <v>3.07</v>
      </c>
      <c r="L103" s="167">
        <f>H103+J103</f>
        <v>3.81</v>
      </c>
      <c r="M103" s="168">
        <f>ROUND(F103*L103,2)</f>
        <v>18043.36</v>
      </c>
    </row>
    <row r="104" spans="1:13" s="120" customFormat="1" ht="22.5" customHeight="1" x14ac:dyDescent="0.2">
      <c r="A104" s="169"/>
      <c r="B104" s="166">
        <v>72965</v>
      </c>
      <c r="C104" s="158" t="s">
        <v>96</v>
      </c>
      <c r="D104" s="176" t="s">
        <v>112</v>
      </c>
      <c r="E104" s="158" t="s">
        <v>113</v>
      </c>
      <c r="F104" s="181">
        <v>568.29</v>
      </c>
      <c r="G104" s="167">
        <v>192.37</v>
      </c>
      <c r="H104" s="167">
        <v>238.87</v>
      </c>
      <c r="I104" s="167">
        <v>0</v>
      </c>
      <c r="J104" s="167">
        <v>0</v>
      </c>
      <c r="K104" s="167">
        <f>I104+G104</f>
        <v>192.37</v>
      </c>
      <c r="L104" s="167">
        <f>H104+J104</f>
        <v>238.87</v>
      </c>
      <c r="M104" s="168">
        <f>ROUND(F104*L104,2)</f>
        <v>135747.43</v>
      </c>
    </row>
    <row r="105" spans="1:13" s="119" customFormat="1" ht="12" customHeight="1" x14ac:dyDescent="0.2">
      <c r="A105" s="169"/>
      <c r="B105" s="166"/>
      <c r="C105" s="158"/>
      <c r="D105" s="176"/>
      <c r="E105" s="158"/>
      <c r="F105" s="181"/>
      <c r="G105" s="167"/>
      <c r="H105" s="167"/>
      <c r="I105" s="167"/>
      <c r="J105" s="167"/>
      <c r="K105" s="167"/>
      <c r="L105" s="167"/>
      <c r="M105" s="168"/>
    </row>
    <row r="106" spans="1:13" s="119" customFormat="1" ht="12" customHeight="1" x14ac:dyDescent="0.2">
      <c r="A106" s="169"/>
      <c r="B106" s="160"/>
      <c r="C106" s="160"/>
      <c r="D106" s="170" t="s">
        <v>47</v>
      </c>
      <c r="E106" s="161"/>
      <c r="F106" s="181"/>
      <c r="G106" s="171"/>
      <c r="H106" s="167"/>
      <c r="I106" s="167"/>
      <c r="J106" s="167"/>
      <c r="K106" s="167"/>
      <c r="L106" s="167"/>
      <c r="M106" s="174">
        <f>SUM(M42:M104)</f>
        <v>810516.47</v>
      </c>
    </row>
    <row r="107" spans="1:13" s="119" customFormat="1" ht="12" customHeight="1" x14ac:dyDescent="0.2">
      <c r="A107" s="169"/>
      <c r="B107" s="160"/>
      <c r="C107" s="160"/>
      <c r="D107" s="170"/>
      <c r="E107" s="161"/>
      <c r="F107" s="181"/>
      <c r="G107" s="171"/>
      <c r="H107" s="167"/>
      <c r="I107" s="167"/>
      <c r="J107" s="167"/>
      <c r="K107" s="167"/>
      <c r="L107" s="167"/>
      <c r="M107" s="168"/>
    </row>
    <row r="108" spans="1:13" s="119" customFormat="1" ht="12" customHeight="1" x14ac:dyDescent="0.2">
      <c r="A108" s="173" t="s">
        <v>415</v>
      </c>
      <c r="B108" s="160"/>
      <c r="C108" s="160"/>
      <c r="D108" s="170" t="s">
        <v>114</v>
      </c>
      <c r="E108" s="161"/>
      <c r="F108" s="181"/>
      <c r="G108" s="171"/>
      <c r="H108" s="167"/>
      <c r="I108" s="167"/>
      <c r="J108" s="167"/>
      <c r="K108" s="167"/>
      <c r="L108" s="167"/>
      <c r="M108" s="168"/>
    </row>
    <row r="109" spans="1:13" s="120" customFormat="1" ht="12" customHeight="1" x14ac:dyDescent="0.2">
      <c r="A109" s="169"/>
      <c r="B109" s="166">
        <v>9818</v>
      </c>
      <c r="C109" s="158" t="s">
        <v>96</v>
      </c>
      <c r="D109" s="157" t="s">
        <v>167</v>
      </c>
      <c r="E109" s="158" t="s">
        <v>46</v>
      </c>
      <c r="F109" s="181">
        <f>F78</f>
        <v>3292</v>
      </c>
      <c r="G109" s="167">
        <v>0</v>
      </c>
      <c r="H109" s="167">
        <v>0</v>
      </c>
      <c r="I109" s="167">
        <v>24.87</v>
      </c>
      <c r="J109" s="167">
        <v>28.36</v>
      </c>
      <c r="K109" s="167">
        <f>I109+G109</f>
        <v>24.87</v>
      </c>
      <c r="L109" s="167">
        <f>H109+J109</f>
        <v>28.36</v>
      </c>
      <c r="M109" s="168">
        <f>ROUND(F109*L109,2)</f>
        <v>93361.12</v>
      </c>
    </row>
    <row r="110" spans="1:13" s="120" customFormat="1" ht="12" customHeight="1" x14ac:dyDescent="0.2">
      <c r="A110" s="169"/>
      <c r="B110" s="166">
        <v>9819</v>
      </c>
      <c r="C110" s="158" t="s">
        <v>96</v>
      </c>
      <c r="D110" s="157" t="s">
        <v>168</v>
      </c>
      <c r="E110" s="158" t="s">
        <v>46</v>
      </c>
      <c r="F110" s="181">
        <f>F79</f>
        <v>999</v>
      </c>
      <c r="G110" s="167">
        <v>0</v>
      </c>
      <c r="H110" s="167">
        <v>0</v>
      </c>
      <c r="I110" s="167">
        <v>38.44</v>
      </c>
      <c r="J110" s="167">
        <v>43.83</v>
      </c>
      <c r="K110" s="167">
        <f>I110+G110</f>
        <v>38.44</v>
      </c>
      <c r="L110" s="167">
        <f>H110+J110</f>
        <v>43.83</v>
      </c>
      <c r="M110" s="168">
        <f>ROUND(F110*L110,2)</f>
        <v>43786.17</v>
      </c>
    </row>
    <row r="111" spans="1:13" s="120" customFormat="1" ht="12" customHeight="1" x14ac:dyDescent="0.2">
      <c r="A111" s="169"/>
      <c r="B111" s="166">
        <v>9820</v>
      </c>
      <c r="C111" s="158" t="s">
        <v>96</v>
      </c>
      <c r="D111" s="157" t="s">
        <v>169</v>
      </c>
      <c r="E111" s="158" t="s">
        <v>46</v>
      </c>
      <c r="F111" s="181">
        <f>F80</f>
        <v>1183</v>
      </c>
      <c r="G111" s="167">
        <v>0</v>
      </c>
      <c r="H111" s="167">
        <v>0</v>
      </c>
      <c r="I111" s="167">
        <v>65.540000000000006</v>
      </c>
      <c r="J111" s="167">
        <v>74.73</v>
      </c>
      <c r="K111" s="167">
        <f>I111+G111</f>
        <v>65.540000000000006</v>
      </c>
      <c r="L111" s="167">
        <f>H111+J111</f>
        <v>74.73</v>
      </c>
      <c r="M111" s="168">
        <f>ROUND(F111*L111,2)</f>
        <v>88405.59</v>
      </c>
    </row>
    <row r="112" spans="1:13" s="121" customFormat="1" ht="12.75" customHeight="1" x14ac:dyDescent="0.2">
      <c r="A112" s="184"/>
      <c r="B112" s="185"/>
      <c r="C112" s="185"/>
      <c r="D112" s="186"/>
      <c r="E112" s="187"/>
      <c r="F112" s="181"/>
      <c r="G112" s="188"/>
      <c r="H112" s="188"/>
      <c r="I112" s="188"/>
      <c r="J112" s="188"/>
      <c r="K112" s="188"/>
      <c r="L112" s="188"/>
      <c r="M112" s="189"/>
    </row>
    <row r="113" spans="1:13" s="119" customFormat="1" ht="12" customHeight="1" x14ac:dyDescent="0.2">
      <c r="A113" s="169"/>
      <c r="B113" s="160"/>
      <c r="C113" s="160"/>
      <c r="D113" s="170" t="s">
        <v>47</v>
      </c>
      <c r="E113" s="161"/>
      <c r="F113" s="181"/>
      <c r="G113" s="171"/>
      <c r="H113" s="167"/>
      <c r="I113" s="167"/>
      <c r="J113" s="167"/>
      <c r="K113" s="167"/>
      <c r="L113" s="167"/>
      <c r="M113" s="174">
        <f>SUM(M109:M111)</f>
        <v>225552.87999999998</v>
      </c>
    </row>
    <row r="114" spans="1:13" s="119" customFormat="1" ht="12" customHeight="1" x14ac:dyDescent="0.2">
      <c r="A114" s="169"/>
      <c r="B114" s="160"/>
      <c r="C114" s="160"/>
      <c r="D114" s="170"/>
      <c r="E114" s="161"/>
      <c r="F114" s="181"/>
      <c r="G114" s="171"/>
      <c r="H114" s="167"/>
      <c r="I114" s="167"/>
      <c r="J114" s="167"/>
      <c r="K114" s="167"/>
      <c r="L114" s="167"/>
      <c r="M114" s="168"/>
    </row>
    <row r="115" spans="1:13" s="119" customFormat="1" ht="12" customHeight="1" x14ac:dyDescent="0.2">
      <c r="A115" s="173" t="s">
        <v>416</v>
      </c>
      <c r="B115" s="160"/>
      <c r="C115" s="160"/>
      <c r="D115" s="170" t="s">
        <v>51</v>
      </c>
      <c r="E115" s="161"/>
      <c r="F115" s="181"/>
      <c r="G115" s="171"/>
      <c r="H115" s="167"/>
      <c r="I115" s="167"/>
      <c r="J115" s="167"/>
      <c r="K115" s="167"/>
      <c r="L115" s="167"/>
      <c r="M115" s="168"/>
    </row>
    <row r="116" spans="1:13" s="119" customFormat="1" ht="12" customHeight="1" x14ac:dyDescent="0.2">
      <c r="A116" s="169"/>
      <c r="B116" s="166">
        <v>4</v>
      </c>
      <c r="C116" s="158" t="s">
        <v>235</v>
      </c>
      <c r="D116" s="157" t="s">
        <v>312</v>
      </c>
      <c r="E116" s="158" t="s">
        <v>48</v>
      </c>
      <c r="F116" s="181">
        <v>10</v>
      </c>
      <c r="G116" s="167">
        <v>417.34</v>
      </c>
      <c r="H116" s="167">
        <v>518.21</v>
      </c>
      <c r="I116" s="167">
        <v>0</v>
      </c>
      <c r="J116" s="167">
        <v>0</v>
      </c>
      <c r="K116" s="167">
        <f t="shared" ref="K116:K121" si="9">I116+G116</f>
        <v>417.34</v>
      </c>
      <c r="L116" s="167">
        <f t="shared" ref="L116:L123" si="10">H116+J116</f>
        <v>518.21</v>
      </c>
      <c r="M116" s="168">
        <f t="shared" ref="M116:M123" si="11">ROUND(F116*L116,2)</f>
        <v>5182.1000000000004</v>
      </c>
    </row>
    <row r="117" spans="1:13" s="119" customFormat="1" ht="12" customHeight="1" x14ac:dyDescent="0.2">
      <c r="A117" s="169"/>
      <c r="B117" s="166">
        <v>5</v>
      </c>
      <c r="C117" s="158" t="s">
        <v>235</v>
      </c>
      <c r="D117" s="157" t="s">
        <v>310</v>
      </c>
      <c r="E117" s="158" t="s">
        <v>48</v>
      </c>
      <c r="F117" s="181">
        <v>38</v>
      </c>
      <c r="G117" s="167">
        <v>533.26</v>
      </c>
      <c r="H117" s="167">
        <v>662.15</v>
      </c>
      <c r="I117" s="167">
        <v>0</v>
      </c>
      <c r="J117" s="167">
        <v>0</v>
      </c>
      <c r="K117" s="167">
        <f t="shared" si="9"/>
        <v>533.26</v>
      </c>
      <c r="L117" s="167">
        <f t="shared" si="10"/>
        <v>662.15</v>
      </c>
      <c r="M117" s="168">
        <f t="shared" si="11"/>
        <v>25161.7</v>
      </c>
    </row>
    <row r="118" spans="1:13" s="119" customFormat="1" ht="12" customHeight="1" x14ac:dyDescent="0.2">
      <c r="A118" s="169"/>
      <c r="B118" s="166">
        <v>6</v>
      </c>
      <c r="C118" s="158" t="s">
        <v>235</v>
      </c>
      <c r="D118" s="157" t="s">
        <v>309</v>
      </c>
      <c r="E118" s="158" t="s">
        <v>48</v>
      </c>
      <c r="F118" s="181">
        <v>41</v>
      </c>
      <c r="G118" s="167">
        <v>709.07</v>
      </c>
      <c r="H118" s="167">
        <v>880.45</v>
      </c>
      <c r="I118" s="167">
        <v>0</v>
      </c>
      <c r="J118" s="167">
        <v>0</v>
      </c>
      <c r="K118" s="167">
        <f t="shared" si="9"/>
        <v>709.07</v>
      </c>
      <c r="L118" s="167">
        <f t="shared" si="10"/>
        <v>880.45</v>
      </c>
      <c r="M118" s="168">
        <f t="shared" si="11"/>
        <v>36098.449999999997</v>
      </c>
    </row>
    <row r="119" spans="1:13" s="119" customFormat="1" ht="12" customHeight="1" x14ac:dyDescent="0.2">
      <c r="A119" s="169"/>
      <c r="B119" s="166">
        <v>7</v>
      </c>
      <c r="C119" s="158" t="s">
        <v>235</v>
      </c>
      <c r="D119" s="157" t="s">
        <v>315</v>
      </c>
      <c r="E119" s="158" t="s">
        <v>46</v>
      </c>
      <c r="F119" s="181">
        <v>10.199999999999999</v>
      </c>
      <c r="G119" s="167">
        <v>232.04</v>
      </c>
      <c r="H119" s="167">
        <v>288.12</v>
      </c>
      <c r="I119" s="167">
        <v>0</v>
      </c>
      <c r="J119" s="167">
        <v>0</v>
      </c>
      <c r="K119" s="167">
        <f t="shared" si="9"/>
        <v>232.04</v>
      </c>
      <c r="L119" s="167">
        <f t="shared" si="10"/>
        <v>288.12</v>
      </c>
      <c r="M119" s="168">
        <f t="shared" si="11"/>
        <v>2938.82</v>
      </c>
    </row>
    <row r="120" spans="1:13" s="119" customFormat="1" ht="12" customHeight="1" x14ac:dyDescent="0.2">
      <c r="A120" s="169"/>
      <c r="B120" s="166">
        <v>8</v>
      </c>
      <c r="C120" s="158" t="s">
        <v>235</v>
      </c>
      <c r="D120" s="157" t="s">
        <v>318</v>
      </c>
      <c r="E120" s="158" t="s">
        <v>46</v>
      </c>
      <c r="F120" s="181">
        <v>58.92</v>
      </c>
      <c r="G120" s="167">
        <v>381.63</v>
      </c>
      <c r="H120" s="167">
        <v>473.87</v>
      </c>
      <c r="I120" s="167">
        <v>0</v>
      </c>
      <c r="J120" s="167">
        <v>0</v>
      </c>
      <c r="K120" s="167">
        <f t="shared" si="9"/>
        <v>381.63</v>
      </c>
      <c r="L120" s="167">
        <f t="shared" si="10"/>
        <v>473.87</v>
      </c>
      <c r="M120" s="168">
        <f t="shared" si="11"/>
        <v>27920.42</v>
      </c>
    </row>
    <row r="121" spans="1:13" s="119" customFormat="1" ht="12" customHeight="1" x14ac:dyDescent="0.2">
      <c r="A121" s="169"/>
      <c r="B121" s="166">
        <v>9</v>
      </c>
      <c r="C121" s="158" t="s">
        <v>235</v>
      </c>
      <c r="D121" s="157" t="s">
        <v>321</v>
      </c>
      <c r="E121" s="158" t="s">
        <v>46</v>
      </c>
      <c r="F121" s="181">
        <v>100.07</v>
      </c>
      <c r="G121" s="167">
        <v>647.04</v>
      </c>
      <c r="H121" s="167">
        <v>803.43</v>
      </c>
      <c r="I121" s="167">
        <v>0</v>
      </c>
      <c r="J121" s="167">
        <v>0</v>
      </c>
      <c r="K121" s="167">
        <f t="shared" si="9"/>
        <v>647.04</v>
      </c>
      <c r="L121" s="167">
        <f t="shared" si="10"/>
        <v>803.43</v>
      </c>
      <c r="M121" s="168">
        <f t="shared" si="11"/>
        <v>80399.240000000005</v>
      </c>
    </row>
    <row r="122" spans="1:13" s="119" customFormat="1" ht="12" customHeight="1" x14ac:dyDescent="0.2">
      <c r="A122" s="169"/>
      <c r="B122" s="166">
        <v>73607</v>
      </c>
      <c r="C122" s="158" t="s">
        <v>96</v>
      </c>
      <c r="D122" s="157" t="s">
        <v>291</v>
      </c>
      <c r="E122" s="158" t="s">
        <v>48</v>
      </c>
      <c r="F122" s="181">
        <f>SUM(F116:F118)</f>
        <v>89</v>
      </c>
      <c r="G122" s="180">
        <v>50.88</v>
      </c>
      <c r="H122" s="180">
        <v>63.18</v>
      </c>
      <c r="I122" s="180">
        <v>0</v>
      </c>
      <c r="J122" s="180">
        <v>0</v>
      </c>
      <c r="K122" s="180">
        <f>G122+I122</f>
        <v>50.88</v>
      </c>
      <c r="L122" s="180">
        <f t="shared" si="10"/>
        <v>63.18</v>
      </c>
      <c r="M122" s="168">
        <f t="shared" si="11"/>
        <v>5623.02</v>
      </c>
    </row>
    <row r="123" spans="1:13" s="119" customFormat="1" ht="12" customHeight="1" x14ac:dyDescent="0.2">
      <c r="A123" s="169"/>
      <c r="B123" s="166">
        <v>11290</v>
      </c>
      <c r="C123" s="158" t="s">
        <v>96</v>
      </c>
      <c r="D123" s="157" t="s">
        <v>285</v>
      </c>
      <c r="E123" s="158" t="s">
        <v>48</v>
      </c>
      <c r="F123" s="181">
        <f>F122</f>
        <v>89</v>
      </c>
      <c r="G123" s="167">
        <v>0</v>
      </c>
      <c r="H123" s="167">
        <v>0</v>
      </c>
      <c r="I123" s="167">
        <v>214.07</v>
      </c>
      <c r="J123" s="167">
        <v>244.08</v>
      </c>
      <c r="K123" s="167">
        <f>I123+G123</f>
        <v>214.07</v>
      </c>
      <c r="L123" s="167">
        <f t="shared" si="10"/>
        <v>244.08</v>
      </c>
      <c r="M123" s="168">
        <f t="shared" si="11"/>
        <v>21723.119999999999</v>
      </c>
    </row>
    <row r="124" spans="1:13" s="119" customFormat="1" ht="12" customHeight="1" x14ac:dyDescent="0.2">
      <c r="A124" s="169"/>
      <c r="B124" s="166"/>
      <c r="C124" s="158"/>
      <c r="D124" s="176"/>
      <c r="E124" s="158"/>
      <c r="F124" s="181"/>
      <c r="G124" s="167"/>
      <c r="H124" s="167"/>
      <c r="I124" s="167"/>
      <c r="J124" s="167"/>
      <c r="K124" s="167"/>
      <c r="L124" s="167"/>
      <c r="M124" s="168"/>
    </row>
    <row r="125" spans="1:13" s="119" customFormat="1" ht="12" customHeight="1" x14ac:dyDescent="0.2">
      <c r="A125" s="169"/>
      <c r="B125" s="160"/>
      <c r="C125" s="160"/>
      <c r="D125" s="170" t="s">
        <v>47</v>
      </c>
      <c r="E125" s="161"/>
      <c r="F125" s="181"/>
      <c r="G125" s="171"/>
      <c r="H125" s="167"/>
      <c r="I125" s="167"/>
      <c r="J125" s="167"/>
      <c r="K125" s="167"/>
      <c r="L125" s="167"/>
      <c r="M125" s="174">
        <f>SUM(M116:M123)</f>
        <v>205046.87</v>
      </c>
    </row>
    <row r="126" spans="1:13" s="119" customFormat="1" ht="12" customHeight="1" x14ac:dyDescent="0.2">
      <c r="A126" s="169"/>
      <c r="B126" s="160"/>
      <c r="C126" s="160"/>
      <c r="D126" s="170"/>
      <c r="E126" s="161"/>
      <c r="F126" s="181"/>
      <c r="G126" s="171"/>
      <c r="H126" s="167"/>
      <c r="I126" s="167"/>
      <c r="J126" s="167"/>
      <c r="K126" s="167"/>
      <c r="L126" s="167"/>
      <c r="M126" s="168"/>
    </row>
    <row r="127" spans="1:13" s="119" customFormat="1" ht="12.75" customHeight="1" x14ac:dyDescent="0.2">
      <c r="A127" s="169"/>
      <c r="B127" s="160"/>
      <c r="C127" s="160"/>
      <c r="D127" s="170" t="s">
        <v>459</v>
      </c>
      <c r="E127" s="161"/>
      <c r="F127" s="181"/>
      <c r="G127" s="171"/>
      <c r="H127" s="167"/>
      <c r="I127" s="167"/>
      <c r="J127" s="167"/>
      <c r="K127" s="167"/>
      <c r="L127" s="167"/>
      <c r="M127" s="311">
        <f>ROUND((M125+M113+M106),2)</f>
        <v>1241116.22</v>
      </c>
    </row>
    <row r="128" spans="1:13" s="119" customFormat="1" ht="12" customHeight="1" x14ac:dyDescent="0.2">
      <c r="A128" s="169"/>
      <c r="B128" s="160"/>
      <c r="C128" s="160"/>
      <c r="D128" s="170"/>
      <c r="E128" s="161"/>
      <c r="F128" s="171"/>
      <c r="G128" s="171"/>
      <c r="H128" s="167"/>
      <c r="I128" s="167"/>
      <c r="J128" s="167"/>
      <c r="K128" s="167"/>
      <c r="L128" s="167"/>
      <c r="M128" s="168"/>
    </row>
    <row r="129" spans="1:13" s="118" customFormat="1" ht="12" customHeight="1" x14ac:dyDescent="0.2">
      <c r="A129" s="162">
        <v>4</v>
      </c>
      <c r="B129" s="163"/>
      <c r="C129" s="163"/>
      <c r="D129" s="164" t="s">
        <v>153</v>
      </c>
      <c r="E129" s="163"/>
      <c r="F129" s="163"/>
      <c r="G129" s="163"/>
      <c r="H129" s="163"/>
      <c r="I129" s="163"/>
      <c r="J129" s="163"/>
      <c r="K129" s="163"/>
      <c r="L129" s="163"/>
      <c r="M129" s="165"/>
    </row>
    <row r="130" spans="1:13" s="119" customFormat="1" ht="12" customHeight="1" x14ac:dyDescent="0.2">
      <c r="A130" s="169"/>
      <c r="B130" s="160"/>
      <c r="C130" s="160"/>
      <c r="D130" s="170" t="s">
        <v>52</v>
      </c>
      <c r="E130" s="161"/>
      <c r="F130" s="171"/>
      <c r="G130" s="171"/>
      <c r="H130" s="167"/>
      <c r="I130" s="167"/>
      <c r="J130" s="167"/>
      <c r="K130" s="167"/>
      <c r="L130" s="167"/>
      <c r="M130" s="168"/>
    </row>
    <row r="131" spans="1:13" s="119" customFormat="1" ht="12" customHeight="1" x14ac:dyDescent="0.2">
      <c r="A131" s="173" t="s">
        <v>367</v>
      </c>
      <c r="B131" s="160"/>
      <c r="C131" s="160"/>
      <c r="D131" s="170" t="s">
        <v>21</v>
      </c>
      <c r="E131" s="161"/>
      <c r="F131" s="171"/>
      <c r="G131" s="171"/>
      <c r="H131" s="167"/>
      <c r="I131" s="167"/>
      <c r="J131" s="167"/>
      <c r="K131" s="167"/>
      <c r="L131" s="167"/>
      <c r="M131" s="168"/>
    </row>
    <row r="132" spans="1:13" s="120" customFormat="1" ht="12" customHeight="1" x14ac:dyDescent="0.2">
      <c r="A132" s="169"/>
      <c r="B132" s="166">
        <v>73677</v>
      </c>
      <c r="C132" s="158" t="s">
        <v>96</v>
      </c>
      <c r="D132" s="176" t="s">
        <v>306</v>
      </c>
      <c r="E132" s="158" t="s">
        <v>24</v>
      </c>
      <c r="F132" s="181">
        <v>279</v>
      </c>
      <c r="G132" s="180">
        <v>5.18</v>
      </c>
      <c r="H132" s="180">
        <v>6.43</v>
      </c>
      <c r="I132" s="180">
        <v>0</v>
      </c>
      <c r="J132" s="180">
        <v>0</v>
      </c>
      <c r="K132" s="180">
        <f>G132+I132</f>
        <v>5.18</v>
      </c>
      <c r="L132" s="180">
        <f>H132+J132</f>
        <v>6.43</v>
      </c>
      <c r="M132" s="168">
        <f>ROUND(F132*L132,2)</f>
        <v>1793.97</v>
      </c>
    </row>
    <row r="133" spans="1:13" s="119" customFormat="1" ht="12" customHeight="1" x14ac:dyDescent="0.2">
      <c r="A133" s="169"/>
      <c r="B133" s="160"/>
      <c r="C133" s="160"/>
      <c r="D133" s="170" t="s">
        <v>58</v>
      </c>
      <c r="E133" s="161"/>
      <c r="F133" s="181"/>
      <c r="G133" s="171"/>
      <c r="H133" s="167"/>
      <c r="I133" s="167"/>
      <c r="J133" s="167"/>
      <c r="K133" s="167"/>
      <c r="L133" s="167"/>
      <c r="M133" s="168"/>
    </row>
    <row r="134" spans="1:13" s="119" customFormat="1" ht="12" customHeight="1" x14ac:dyDescent="0.2">
      <c r="A134" s="173" t="s">
        <v>368</v>
      </c>
      <c r="B134" s="160"/>
      <c r="C134" s="160"/>
      <c r="D134" s="170" t="s">
        <v>60</v>
      </c>
      <c r="E134" s="161"/>
      <c r="F134" s="181"/>
      <c r="G134" s="180"/>
      <c r="H134" s="180"/>
      <c r="I134" s="180"/>
      <c r="J134" s="180"/>
      <c r="K134" s="180"/>
      <c r="L134" s="180"/>
      <c r="M134" s="179"/>
    </row>
    <row r="135" spans="1:13" s="136" customFormat="1" ht="19.5" customHeight="1" x14ac:dyDescent="0.2">
      <c r="A135" s="173"/>
      <c r="B135" s="166">
        <v>72887</v>
      </c>
      <c r="C135" s="158" t="s">
        <v>96</v>
      </c>
      <c r="D135" s="176" t="s">
        <v>554</v>
      </c>
      <c r="E135" s="158" t="s">
        <v>238</v>
      </c>
      <c r="F135" s="181">
        <v>245.55</v>
      </c>
      <c r="G135" s="180">
        <v>0.78</v>
      </c>
      <c r="H135" s="180">
        <v>0.97</v>
      </c>
      <c r="I135" s="180">
        <v>0</v>
      </c>
      <c r="J135" s="180">
        <v>0</v>
      </c>
      <c r="K135" s="180">
        <f>G135+I135</f>
        <v>0.78</v>
      </c>
      <c r="L135" s="180">
        <f>H135+J135</f>
        <v>0.97</v>
      </c>
      <c r="M135" s="168">
        <f>ROUND(F135*L135,2)</f>
        <v>238.18</v>
      </c>
    </row>
    <row r="136" spans="1:13" s="119" customFormat="1" ht="12" customHeight="1" x14ac:dyDescent="0.2">
      <c r="A136" s="169"/>
      <c r="B136" s="160"/>
      <c r="C136" s="160"/>
      <c r="D136" s="170" t="s">
        <v>9</v>
      </c>
      <c r="E136" s="161"/>
      <c r="F136" s="181"/>
      <c r="G136" s="171"/>
      <c r="H136" s="167"/>
      <c r="I136" s="167"/>
      <c r="J136" s="167"/>
      <c r="K136" s="167"/>
      <c r="L136" s="167"/>
      <c r="M136" s="168"/>
    </row>
    <row r="137" spans="1:13" s="119" customFormat="1" ht="12" customHeight="1" x14ac:dyDescent="0.2">
      <c r="A137" s="173" t="s">
        <v>369</v>
      </c>
      <c r="B137" s="160"/>
      <c r="C137" s="160"/>
      <c r="D137" s="170" t="s">
        <v>4</v>
      </c>
      <c r="E137" s="161"/>
      <c r="F137" s="181"/>
      <c r="G137" s="171"/>
      <c r="H137" s="167"/>
      <c r="I137" s="167"/>
      <c r="J137" s="167"/>
      <c r="K137" s="167"/>
      <c r="L137" s="167"/>
      <c r="M137" s="168"/>
    </row>
    <row r="138" spans="1:13" s="469" customFormat="1" ht="11.25" x14ac:dyDescent="0.2">
      <c r="A138" s="169"/>
      <c r="B138" s="158" t="s">
        <v>103</v>
      </c>
      <c r="C138" s="158" t="s">
        <v>96</v>
      </c>
      <c r="D138" s="176" t="s">
        <v>109</v>
      </c>
      <c r="E138" s="158" t="s">
        <v>66</v>
      </c>
      <c r="F138" s="181">
        <v>11.16</v>
      </c>
      <c r="G138" s="180">
        <v>3.8</v>
      </c>
      <c r="H138" s="180">
        <v>4.72</v>
      </c>
      <c r="I138" s="180">
        <v>0</v>
      </c>
      <c r="J138" s="180">
        <v>0</v>
      </c>
      <c r="K138" s="180">
        <f>G138+I138</f>
        <v>3.8</v>
      </c>
      <c r="L138" s="180">
        <f>H138+J138</f>
        <v>4.72</v>
      </c>
      <c r="M138" s="168">
        <f>ROUND(F138*L138,2)</f>
        <v>52.68</v>
      </c>
    </row>
    <row r="139" spans="1:13" s="119" customFormat="1" ht="12" customHeight="1" x14ac:dyDescent="0.2">
      <c r="A139" s="173" t="s">
        <v>370</v>
      </c>
      <c r="B139" s="160"/>
      <c r="C139" s="160"/>
      <c r="D139" s="170" t="s">
        <v>5</v>
      </c>
      <c r="E139" s="161"/>
      <c r="F139" s="181"/>
      <c r="G139" s="171"/>
      <c r="H139" s="167"/>
      <c r="I139" s="167"/>
      <c r="J139" s="167"/>
      <c r="K139" s="167"/>
      <c r="L139" s="167"/>
      <c r="M139" s="168"/>
    </row>
    <row r="140" spans="1:13" s="120" customFormat="1" ht="12" customHeight="1" x14ac:dyDescent="0.2">
      <c r="A140" s="169"/>
      <c r="B140" s="158">
        <v>72949</v>
      </c>
      <c r="C140" s="158" t="s">
        <v>96</v>
      </c>
      <c r="D140" s="176" t="s">
        <v>239</v>
      </c>
      <c r="E140" s="158" t="s">
        <v>45</v>
      </c>
      <c r="F140" s="181">
        <v>13.06</v>
      </c>
      <c r="G140" s="167">
        <v>18.98</v>
      </c>
      <c r="H140" s="167">
        <v>23.57</v>
      </c>
      <c r="I140" s="167">
        <v>0</v>
      </c>
      <c r="J140" s="167">
        <v>0</v>
      </c>
      <c r="K140" s="167">
        <f t="shared" ref="K140:K145" si="12">I140+G140</f>
        <v>18.98</v>
      </c>
      <c r="L140" s="167">
        <f t="shared" ref="L140:L145" si="13">H140+J140</f>
        <v>23.57</v>
      </c>
      <c r="M140" s="168">
        <f t="shared" ref="M140:M145" si="14">ROUND(F140*L140,2)</f>
        <v>307.82</v>
      </c>
    </row>
    <row r="141" spans="1:13" s="120" customFormat="1" ht="24" customHeight="1" x14ac:dyDescent="0.2">
      <c r="A141" s="169"/>
      <c r="B141" s="158">
        <v>1</v>
      </c>
      <c r="C141" s="158" t="s">
        <v>235</v>
      </c>
      <c r="D141" s="176" t="s">
        <v>329</v>
      </c>
      <c r="E141" s="158" t="s">
        <v>40</v>
      </c>
      <c r="F141" s="181">
        <v>30.13</v>
      </c>
      <c r="G141" s="167">
        <v>35.659999999999997</v>
      </c>
      <c r="H141" s="167">
        <v>44.28</v>
      </c>
      <c r="I141" s="167">
        <v>0</v>
      </c>
      <c r="J141" s="167">
        <v>0</v>
      </c>
      <c r="K141" s="167">
        <f t="shared" si="12"/>
        <v>35.659999999999997</v>
      </c>
      <c r="L141" s="167">
        <f t="shared" si="13"/>
        <v>44.28</v>
      </c>
      <c r="M141" s="168">
        <f t="shared" si="14"/>
        <v>1334.16</v>
      </c>
    </row>
    <row r="142" spans="1:13" s="120" customFormat="1" ht="22.5" customHeight="1" x14ac:dyDescent="0.2">
      <c r="A142" s="169"/>
      <c r="B142" s="158" t="s">
        <v>172</v>
      </c>
      <c r="C142" s="158" t="s">
        <v>96</v>
      </c>
      <c r="D142" s="176" t="s">
        <v>534</v>
      </c>
      <c r="E142" s="158" t="s">
        <v>40</v>
      </c>
      <c r="F142" s="181">
        <v>44.64</v>
      </c>
      <c r="G142" s="167">
        <v>29.24</v>
      </c>
      <c r="H142" s="167">
        <v>36.31</v>
      </c>
      <c r="I142" s="167">
        <v>0</v>
      </c>
      <c r="J142" s="167">
        <v>0</v>
      </c>
      <c r="K142" s="167">
        <f t="shared" si="12"/>
        <v>29.24</v>
      </c>
      <c r="L142" s="167">
        <f t="shared" si="13"/>
        <v>36.31</v>
      </c>
      <c r="M142" s="168">
        <f t="shared" si="14"/>
        <v>1620.88</v>
      </c>
    </row>
    <row r="143" spans="1:13" s="120" customFormat="1" ht="12" customHeight="1" x14ac:dyDescent="0.2">
      <c r="A143" s="169"/>
      <c r="B143" s="158">
        <v>73616</v>
      </c>
      <c r="C143" s="158" t="s">
        <v>96</v>
      </c>
      <c r="D143" s="176" t="s">
        <v>535</v>
      </c>
      <c r="E143" s="158" t="s">
        <v>1</v>
      </c>
      <c r="F143" s="181">
        <v>0.94</v>
      </c>
      <c r="G143" s="167">
        <v>129.37</v>
      </c>
      <c r="H143" s="167">
        <v>160.63999999999999</v>
      </c>
      <c r="I143" s="167">
        <v>0</v>
      </c>
      <c r="J143" s="167">
        <v>0</v>
      </c>
      <c r="K143" s="167">
        <f t="shared" si="12"/>
        <v>129.37</v>
      </c>
      <c r="L143" s="167">
        <f t="shared" si="13"/>
        <v>160.63999999999999</v>
      </c>
      <c r="M143" s="168">
        <f t="shared" si="14"/>
        <v>151</v>
      </c>
    </row>
    <row r="144" spans="1:13" s="120" customFormat="1" ht="12" customHeight="1" x14ac:dyDescent="0.2">
      <c r="A144" s="169"/>
      <c r="B144" s="158">
        <v>85335</v>
      </c>
      <c r="C144" s="158" t="s">
        <v>96</v>
      </c>
      <c r="D144" s="176" t="s">
        <v>512</v>
      </c>
      <c r="E144" s="158" t="s">
        <v>46</v>
      </c>
      <c r="F144" s="181">
        <v>126</v>
      </c>
      <c r="G144" s="167">
        <v>4.3099999999999996</v>
      </c>
      <c r="H144" s="167">
        <v>5.35</v>
      </c>
      <c r="I144" s="167">
        <v>0</v>
      </c>
      <c r="J144" s="167">
        <v>0</v>
      </c>
      <c r="K144" s="167">
        <f t="shared" si="12"/>
        <v>4.3099999999999996</v>
      </c>
      <c r="L144" s="167">
        <f t="shared" si="13"/>
        <v>5.35</v>
      </c>
      <c r="M144" s="168">
        <f t="shared" si="14"/>
        <v>674.1</v>
      </c>
    </row>
    <row r="145" spans="1:13" s="120" customFormat="1" ht="12" customHeight="1" x14ac:dyDescent="0.2">
      <c r="A145" s="169"/>
      <c r="B145" s="158">
        <v>85184</v>
      </c>
      <c r="C145" s="158" t="s">
        <v>96</v>
      </c>
      <c r="D145" s="176" t="s">
        <v>515</v>
      </c>
      <c r="E145" s="158" t="s">
        <v>40</v>
      </c>
      <c r="F145" s="181">
        <v>3.57</v>
      </c>
      <c r="G145" s="167">
        <v>2.19</v>
      </c>
      <c r="H145" s="167">
        <v>2.72</v>
      </c>
      <c r="I145" s="167">
        <v>0</v>
      </c>
      <c r="J145" s="167">
        <v>0</v>
      </c>
      <c r="K145" s="167">
        <f t="shared" si="12"/>
        <v>2.19</v>
      </c>
      <c r="L145" s="167">
        <f t="shared" si="13"/>
        <v>2.72</v>
      </c>
      <c r="M145" s="168">
        <f t="shared" si="14"/>
        <v>9.7100000000000009</v>
      </c>
    </row>
    <row r="146" spans="1:13" s="119" customFormat="1" ht="12" customHeight="1" x14ac:dyDescent="0.2">
      <c r="A146" s="173" t="s">
        <v>371</v>
      </c>
      <c r="B146" s="160"/>
      <c r="C146" s="160"/>
      <c r="D146" s="170" t="s">
        <v>6</v>
      </c>
      <c r="E146" s="161"/>
      <c r="F146" s="181"/>
      <c r="G146" s="171"/>
      <c r="H146" s="167"/>
      <c r="I146" s="167"/>
      <c r="J146" s="167"/>
      <c r="K146" s="167"/>
      <c r="L146" s="167"/>
      <c r="M146" s="168"/>
    </row>
    <row r="147" spans="1:13" s="120" customFormat="1" ht="24" customHeight="1" x14ac:dyDescent="0.2">
      <c r="A147" s="169"/>
      <c r="B147" s="158">
        <v>13852</v>
      </c>
      <c r="C147" s="158" t="s">
        <v>96</v>
      </c>
      <c r="D147" s="176" t="s">
        <v>572</v>
      </c>
      <c r="E147" s="158" t="s">
        <v>50</v>
      </c>
      <c r="F147" s="181">
        <v>3.01</v>
      </c>
      <c r="G147" s="167">
        <v>0</v>
      </c>
      <c r="H147" s="167">
        <v>0</v>
      </c>
      <c r="I147" s="167">
        <v>39.65</v>
      </c>
      <c r="J147" s="167">
        <v>45.21</v>
      </c>
      <c r="K147" s="167">
        <f t="shared" ref="K147:K153" si="15">I147+G147</f>
        <v>39.65</v>
      </c>
      <c r="L147" s="167">
        <f t="shared" ref="L147:L153" si="16">H147+J147</f>
        <v>45.21</v>
      </c>
      <c r="M147" s="168">
        <f t="shared" ref="M147:M153" si="17">ROUND(F147*L147,2)</f>
        <v>136.08000000000001</v>
      </c>
    </row>
    <row r="148" spans="1:13" s="120" customFormat="1" ht="12" customHeight="1" x14ac:dyDescent="0.2">
      <c r="A148" s="169"/>
      <c r="B148" s="158">
        <v>2</v>
      </c>
      <c r="C148" s="158" t="s">
        <v>235</v>
      </c>
      <c r="D148" s="176" t="s">
        <v>244</v>
      </c>
      <c r="E148" s="158" t="s">
        <v>50</v>
      </c>
      <c r="F148" s="181">
        <f>F142</f>
        <v>44.64</v>
      </c>
      <c r="G148" s="167">
        <v>16.54</v>
      </c>
      <c r="H148" s="167">
        <v>20.54</v>
      </c>
      <c r="I148" s="167">
        <v>0</v>
      </c>
      <c r="J148" s="167">
        <v>0</v>
      </c>
      <c r="K148" s="167">
        <f t="shared" si="15"/>
        <v>16.54</v>
      </c>
      <c r="L148" s="167">
        <f t="shared" si="16"/>
        <v>20.54</v>
      </c>
      <c r="M148" s="168">
        <f t="shared" si="17"/>
        <v>916.91</v>
      </c>
    </row>
    <row r="149" spans="1:13" s="120" customFormat="1" ht="12" customHeight="1" x14ac:dyDescent="0.2">
      <c r="A149" s="169"/>
      <c r="B149" s="166">
        <v>3734</v>
      </c>
      <c r="C149" s="158" t="s">
        <v>96</v>
      </c>
      <c r="D149" s="176" t="s">
        <v>573</v>
      </c>
      <c r="E149" s="158" t="s">
        <v>50</v>
      </c>
      <c r="F149" s="181">
        <v>4.46</v>
      </c>
      <c r="G149" s="167">
        <v>0</v>
      </c>
      <c r="H149" s="167">
        <v>0</v>
      </c>
      <c r="I149" s="167">
        <v>23.46</v>
      </c>
      <c r="J149" s="167">
        <v>26.75</v>
      </c>
      <c r="K149" s="167">
        <f t="shared" si="15"/>
        <v>23.46</v>
      </c>
      <c r="L149" s="167">
        <f t="shared" si="16"/>
        <v>26.75</v>
      </c>
      <c r="M149" s="168">
        <f t="shared" si="17"/>
        <v>119.31</v>
      </c>
    </row>
    <row r="150" spans="1:13" s="120" customFormat="1" ht="24" customHeight="1" x14ac:dyDescent="0.2">
      <c r="A150" s="169"/>
      <c r="B150" s="166" t="s">
        <v>245</v>
      </c>
      <c r="C150" s="158" t="s">
        <v>96</v>
      </c>
      <c r="D150" s="176" t="s">
        <v>559</v>
      </c>
      <c r="E150" s="158" t="s">
        <v>50</v>
      </c>
      <c r="F150" s="181">
        <v>13.39</v>
      </c>
      <c r="G150" s="167">
        <v>26.75</v>
      </c>
      <c r="H150" s="167">
        <v>33.22</v>
      </c>
      <c r="I150" s="167">
        <v>0</v>
      </c>
      <c r="J150" s="167">
        <v>0</v>
      </c>
      <c r="K150" s="167">
        <f t="shared" si="15"/>
        <v>26.75</v>
      </c>
      <c r="L150" s="167">
        <f t="shared" si="16"/>
        <v>33.22</v>
      </c>
      <c r="M150" s="168">
        <f t="shared" si="17"/>
        <v>444.82</v>
      </c>
    </row>
    <row r="151" spans="1:13" s="120" customFormat="1" ht="12" customHeight="1" x14ac:dyDescent="0.2">
      <c r="A151" s="169"/>
      <c r="B151" s="166">
        <v>83717</v>
      </c>
      <c r="C151" s="158" t="s">
        <v>96</v>
      </c>
      <c r="D151" s="176" t="s">
        <v>325</v>
      </c>
      <c r="E151" s="158" t="s">
        <v>46</v>
      </c>
      <c r="F151" s="181">
        <f>F144</f>
        <v>126</v>
      </c>
      <c r="G151" s="167">
        <v>10.72</v>
      </c>
      <c r="H151" s="167">
        <v>13.31</v>
      </c>
      <c r="I151" s="167">
        <v>0</v>
      </c>
      <c r="J151" s="167">
        <v>0</v>
      </c>
      <c r="K151" s="167">
        <f t="shared" si="15"/>
        <v>10.72</v>
      </c>
      <c r="L151" s="167">
        <f t="shared" si="16"/>
        <v>13.31</v>
      </c>
      <c r="M151" s="168">
        <f t="shared" si="17"/>
        <v>1677.06</v>
      </c>
    </row>
    <row r="152" spans="1:13" s="120" customFormat="1" ht="22.5" customHeight="1" x14ac:dyDescent="0.2">
      <c r="A152" s="169"/>
      <c r="B152" s="166" t="s">
        <v>115</v>
      </c>
      <c r="C152" s="158" t="s">
        <v>96</v>
      </c>
      <c r="D152" s="176" t="s">
        <v>560</v>
      </c>
      <c r="E152" s="158" t="s">
        <v>46</v>
      </c>
      <c r="F152" s="181">
        <v>13</v>
      </c>
      <c r="G152" s="167">
        <v>41.27</v>
      </c>
      <c r="H152" s="167">
        <v>51.24</v>
      </c>
      <c r="I152" s="167">
        <v>0</v>
      </c>
      <c r="J152" s="167">
        <v>0</v>
      </c>
      <c r="K152" s="167">
        <f t="shared" si="15"/>
        <v>41.27</v>
      </c>
      <c r="L152" s="167">
        <f t="shared" si="16"/>
        <v>51.24</v>
      </c>
      <c r="M152" s="168">
        <f t="shared" si="17"/>
        <v>666.12</v>
      </c>
    </row>
    <row r="153" spans="1:13" s="120" customFormat="1" ht="12" customHeight="1" x14ac:dyDescent="0.2">
      <c r="A153" s="169"/>
      <c r="B153" s="158">
        <v>3</v>
      </c>
      <c r="C153" s="158" t="s">
        <v>235</v>
      </c>
      <c r="D153" s="176" t="s">
        <v>70</v>
      </c>
      <c r="E153" s="158" t="s">
        <v>50</v>
      </c>
      <c r="F153" s="181">
        <f>F145</f>
        <v>3.57</v>
      </c>
      <c r="G153" s="167">
        <v>2.06</v>
      </c>
      <c r="H153" s="167">
        <v>2.56</v>
      </c>
      <c r="I153" s="167">
        <v>0</v>
      </c>
      <c r="J153" s="167">
        <v>0</v>
      </c>
      <c r="K153" s="167">
        <f t="shared" si="15"/>
        <v>2.06</v>
      </c>
      <c r="L153" s="167">
        <f t="shared" si="16"/>
        <v>2.56</v>
      </c>
      <c r="M153" s="168">
        <f t="shared" si="17"/>
        <v>9.14</v>
      </c>
    </row>
    <row r="154" spans="1:13" s="119" customFormat="1" ht="12" customHeight="1" x14ac:dyDescent="0.2">
      <c r="A154" s="173" t="s">
        <v>372</v>
      </c>
      <c r="B154" s="160"/>
      <c r="C154" s="160"/>
      <c r="D154" s="170" t="s">
        <v>7</v>
      </c>
      <c r="E154" s="161"/>
      <c r="F154" s="181"/>
      <c r="G154" s="171"/>
      <c r="H154" s="167"/>
      <c r="I154" s="167"/>
      <c r="J154" s="167"/>
      <c r="K154" s="167"/>
      <c r="L154" s="167"/>
      <c r="M154" s="168"/>
    </row>
    <row r="155" spans="1:13" s="120" customFormat="1" ht="22.5" customHeight="1" x14ac:dyDescent="0.2">
      <c r="A155" s="169"/>
      <c r="B155" s="166">
        <v>72923</v>
      </c>
      <c r="C155" s="158" t="s">
        <v>96</v>
      </c>
      <c r="D155" s="176" t="s">
        <v>110</v>
      </c>
      <c r="E155" s="158" t="s">
        <v>45</v>
      </c>
      <c r="F155" s="181">
        <v>52.23</v>
      </c>
      <c r="G155" s="167">
        <v>82.8</v>
      </c>
      <c r="H155" s="167">
        <v>102.81</v>
      </c>
      <c r="I155" s="167">
        <v>0</v>
      </c>
      <c r="J155" s="167">
        <v>0</v>
      </c>
      <c r="K155" s="167">
        <f>I155+G155</f>
        <v>82.8</v>
      </c>
      <c r="L155" s="167">
        <f>H155+J155</f>
        <v>102.81</v>
      </c>
      <c r="M155" s="168">
        <f>ROUND(F155*L155,2)</f>
        <v>5369.77</v>
      </c>
    </row>
    <row r="156" spans="1:13" s="120" customFormat="1" ht="12" customHeight="1" x14ac:dyDescent="0.2">
      <c r="A156" s="169"/>
      <c r="B156" s="166">
        <v>72945</v>
      </c>
      <c r="C156" s="158" t="s">
        <v>96</v>
      </c>
      <c r="D156" s="176" t="s">
        <v>111</v>
      </c>
      <c r="E156" s="158" t="s">
        <v>40</v>
      </c>
      <c r="F156" s="181">
        <v>261.14</v>
      </c>
      <c r="G156" s="167">
        <v>3.07</v>
      </c>
      <c r="H156" s="167">
        <v>3.81</v>
      </c>
      <c r="I156" s="167">
        <v>0</v>
      </c>
      <c r="J156" s="167">
        <v>0</v>
      </c>
      <c r="K156" s="167">
        <f>I156+G156</f>
        <v>3.07</v>
      </c>
      <c r="L156" s="167">
        <f>H156+J156</f>
        <v>3.81</v>
      </c>
      <c r="M156" s="168">
        <f>ROUND(F156*L156,2)</f>
        <v>994.94</v>
      </c>
    </row>
    <row r="157" spans="1:13" s="120" customFormat="1" ht="22.5" customHeight="1" x14ac:dyDescent="0.2">
      <c r="A157" s="169"/>
      <c r="B157" s="166">
        <v>72965</v>
      </c>
      <c r="C157" s="158" t="s">
        <v>96</v>
      </c>
      <c r="D157" s="176" t="s">
        <v>112</v>
      </c>
      <c r="E157" s="158" t="s">
        <v>113</v>
      </c>
      <c r="F157" s="181">
        <v>31.34</v>
      </c>
      <c r="G157" s="167">
        <v>192.37</v>
      </c>
      <c r="H157" s="167">
        <v>238.87</v>
      </c>
      <c r="I157" s="167">
        <v>0</v>
      </c>
      <c r="J157" s="167">
        <v>0</v>
      </c>
      <c r="K157" s="167">
        <f>I157+G157</f>
        <v>192.37</v>
      </c>
      <c r="L157" s="167">
        <f>H157+J157</f>
        <v>238.87</v>
      </c>
      <c r="M157" s="168">
        <f>ROUND(F157*L157,2)</f>
        <v>7486.19</v>
      </c>
    </row>
    <row r="158" spans="1:13" s="119" customFormat="1" ht="12" customHeight="1" x14ac:dyDescent="0.2">
      <c r="A158" s="169"/>
      <c r="B158" s="166"/>
      <c r="C158" s="158"/>
      <c r="D158" s="176"/>
      <c r="E158" s="158"/>
      <c r="F158" s="181"/>
      <c r="G158" s="167"/>
      <c r="H158" s="167"/>
      <c r="I158" s="167"/>
      <c r="J158" s="167"/>
      <c r="K158" s="167"/>
      <c r="L158" s="167"/>
      <c r="M158" s="168"/>
    </row>
    <row r="159" spans="1:13" s="119" customFormat="1" ht="12" customHeight="1" x14ac:dyDescent="0.2">
      <c r="A159" s="169"/>
      <c r="B159" s="160"/>
      <c r="C159" s="160"/>
      <c r="D159" s="170" t="s">
        <v>165</v>
      </c>
      <c r="E159" s="161"/>
      <c r="F159" s="181"/>
      <c r="G159" s="171"/>
      <c r="H159" s="167"/>
      <c r="I159" s="167"/>
      <c r="J159" s="167"/>
      <c r="K159" s="167"/>
      <c r="L159" s="167"/>
      <c r="M159" s="168"/>
    </row>
    <row r="160" spans="1:13" s="119" customFormat="1" ht="12" customHeight="1" x14ac:dyDescent="0.2">
      <c r="A160" s="173" t="s">
        <v>373</v>
      </c>
      <c r="B160" s="160"/>
      <c r="C160" s="160"/>
      <c r="D160" s="170" t="s">
        <v>166</v>
      </c>
      <c r="E160" s="161"/>
      <c r="F160" s="181"/>
      <c r="G160" s="171"/>
      <c r="H160" s="167"/>
      <c r="I160" s="167"/>
      <c r="J160" s="167"/>
      <c r="K160" s="167"/>
      <c r="L160" s="167"/>
      <c r="M160" s="168"/>
    </row>
    <row r="161" spans="1:13" s="120" customFormat="1" ht="22.5" customHeight="1" x14ac:dyDescent="0.2">
      <c r="A161" s="169"/>
      <c r="B161" s="158" t="s">
        <v>174</v>
      </c>
      <c r="C161" s="158" t="s">
        <v>96</v>
      </c>
      <c r="D161" s="176" t="s">
        <v>406</v>
      </c>
      <c r="E161" s="158" t="s">
        <v>46</v>
      </c>
      <c r="F161" s="181">
        <v>1116</v>
      </c>
      <c r="G161" s="180">
        <v>49.79</v>
      </c>
      <c r="H161" s="180">
        <v>61.82</v>
      </c>
      <c r="I161" s="180">
        <v>0</v>
      </c>
      <c r="J161" s="180">
        <v>0</v>
      </c>
      <c r="K161" s="180">
        <f>G161+I161</f>
        <v>49.79</v>
      </c>
      <c r="L161" s="180">
        <f>H161+J161</f>
        <v>61.82</v>
      </c>
      <c r="M161" s="168">
        <f>ROUND(F161*L161,2)</f>
        <v>68991.12</v>
      </c>
    </row>
    <row r="162" spans="1:13" s="120" customFormat="1" ht="12" customHeight="1" x14ac:dyDescent="0.2">
      <c r="A162" s="169"/>
      <c r="B162" s="166">
        <v>3278</v>
      </c>
      <c r="C162" s="158" t="s">
        <v>96</v>
      </c>
      <c r="D162" s="176" t="s">
        <v>275</v>
      </c>
      <c r="E162" s="158" t="s">
        <v>48</v>
      </c>
      <c r="F162" s="181">
        <f>F132</f>
        <v>279</v>
      </c>
      <c r="G162" s="167">
        <v>0</v>
      </c>
      <c r="H162" s="167">
        <v>0</v>
      </c>
      <c r="I162" s="167">
        <v>32.619999999999997</v>
      </c>
      <c r="J162" s="167">
        <v>37.19</v>
      </c>
      <c r="K162" s="167">
        <f>I162+G162</f>
        <v>32.619999999999997</v>
      </c>
      <c r="L162" s="167">
        <f>H162+J162</f>
        <v>37.19</v>
      </c>
      <c r="M162" s="168">
        <f>ROUND(F162*L162,2)</f>
        <v>10376.01</v>
      </c>
    </row>
    <row r="163" spans="1:13" s="119" customFormat="1" ht="12" customHeight="1" x14ac:dyDescent="0.2">
      <c r="A163" s="169"/>
      <c r="B163" s="166"/>
      <c r="C163" s="158"/>
      <c r="D163" s="176"/>
      <c r="E163" s="158"/>
      <c r="F163" s="181"/>
      <c r="G163" s="167"/>
      <c r="H163" s="167"/>
      <c r="I163" s="167"/>
      <c r="J163" s="167"/>
      <c r="K163" s="167"/>
      <c r="L163" s="167"/>
      <c r="M163" s="168"/>
    </row>
    <row r="164" spans="1:13" s="119" customFormat="1" ht="12" customHeight="1" x14ac:dyDescent="0.2">
      <c r="A164" s="169"/>
      <c r="B164" s="160"/>
      <c r="C164" s="160"/>
      <c r="D164" s="170" t="s">
        <v>47</v>
      </c>
      <c r="E164" s="161"/>
      <c r="F164" s="181"/>
      <c r="G164" s="171"/>
      <c r="H164" s="167"/>
      <c r="I164" s="167"/>
      <c r="J164" s="167"/>
      <c r="K164" s="167"/>
      <c r="L164" s="167"/>
      <c r="M164" s="174">
        <f>SUM(M132:M162)</f>
        <v>103369.96999999999</v>
      </c>
    </row>
    <row r="165" spans="1:13" s="119" customFormat="1" ht="12" customHeight="1" x14ac:dyDescent="0.2">
      <c r="A165" s="169"/>
      <c r="B165" s="160"/>
      <c r="C165" s="160"/>
      <c r="D165" s="170"/>
      <c r="E165" s="161"/>
      <c r="F165" s="181"/>
      <c r="G165" s="171"/>
      <c r="H165" s="167"/>
      <c r="I165" s="167"/>
      <c r="J165" s="167"/>
      <c r="K165" s="167"/>
      <c r="L165" s="167"/>
      <c r="M165" s="168"/>
    </row>
    <row r="166" spans="1:13" s="119" customFormat="1" ht="12" customHeight="1" x14ac:dyDescent="0.2">
      <c r="A166" s="169"/>
      <c r="B166" s="160"/>
      <c r="C166" s="160"/>
      <c r="D166" s="170" t="s">
        <v>54</v>
      </c>
      <c r="E166" s="161"/>
      <c r="F166" s="181"/>
      <c r="G166" s="171"/>
      <c r="H166" s="167"/>
      <c r="I166" s="167"/>
      <c r="J166" s="167"/>
      <c r="K166" s="167"/>
      <c r="L166" s="167"/>
      <c r="M166" s="168"/>
    </row>
    <row r="167" spans="1:13" s="119" customFormat="1" ht="12" customHeight="1" x14ac:dyDescent="0.2">
      <c r="A167" s="173" t="s">
        <v>374</v>
      </c>
      <c r="B167" s="160"/>
      <c r="C167" s="160"/>
      <c r="D167" s="170" t="s">
        <v>14</v>
      </c>
      <c r="E167" s="161"/>
      <c r="F167" s="181"/>
      <c r="G167" s="171"/>
      <c r="H167" s="167"/>
      <c r="I167" s="167"/>
      <c r="J167" s="167"/>
      <c r="K167" s="167"/>
      <c r="L167" s="167"/>
      <c r="M167" s="168"/>
    </row>
    <row r="168" spans="1:13" s="120" customFormat="1" ht="12" customHeight="1" x14ac:dyDescent="0.2">
      <c r="A168" s="169"/>
      <c r="B168" s="166">
        <v>1858</v>
      </c>
      <c r="C168" s="158" t="s">
        <v>96</v>
      </c>
      <c r="D168" s="176" t="s">
        <v>540</v>
      </c>
      <c r="E168" s="158" t="s">
        <v>48</v>
      </c>
      <c r="F168" s="181">
        <f>F132</f>
        <v>279</v>
      </c>
      <c r="G168" s="167">
        <v>0</v>
      </c>
      <c r="H168" s="167">
        <v>0</v>
      </c>
      <c r="I168" s="167">
        <v>31.64</v>
      </c>
      <c r="J168" s="167">
        <v>36.08</v>
      </c>
      <c r="K168" s="167">
        <f>I168+G168</f>
        <v>31.64</v>
      </c>
      <c r="L168" s="167">
        <f>H168+J168</f>
        <v>36.08</v>
      </c>
      <c r="M168" s="168">
        <f>ROUND(F168*L168,2)</f>
        <v>10066.32</v>
      </c>
    </row>
    <row r="169" spans="1:13" s="120" customFormat="1" ht="12" customHeight="1" x14ac:dyDescent="0.2">
      <c r="A169" s="169"/>
      <c r="B169" s="166">
        <v>6106</v>
      </c>
      <c r="C169" s="158" t="s">
        <v>96</v>
      </c>
      <c r="D169" s="176" t="s">
        <v>281</v>
      </c>
      <c r="E169" s="158" t="s">
        <v>48</v>
      </c>
      <c r="F169" s="181">
        <v>195</v>
      </c>
      <c r="G169" s="167">
        <v>0</v>
      </c>
      <c r="H169" s="167">
        <v>0</v>
      </c>
      <c r="I169" s="167">
        <v>30.65</v>
      </c>
      <c r="J169" s="167">
        <v>34.950000000000003</v>
      </c>
      <c r="K169" s="167">
        <f>I169+G169</f>
        <v>30.65</v>
      </c>
      <c r="L169" s="167">
        <f>H169+J169</f>
        <v>34.950000000000003</v>
      </c>
      <c r="M169" s="168">
        <f>ROUND(F169*L169,2)</f>
        <v>6815.25</v>
      </c>
    </row>
    <row r="170" spans="1:13" s="120" customFormat="1" ht="12" customHeight="1" x14ac:dyDescent="0.2">
      <c r="A170" s="169"/>
      <c r="B170" s="166">
        <v>6107</v>
      </c>
      <c r="C170" s="158" t="s">
        <v>96</v>
      </c>
      <c r="D170" s="176" t="s">
        <v>282</v>
      </c>
      <c r="E170" s="158" t="s">
        <v>48</v>
      </c>
      <c r="F170" s="181">
        <v>56</v>
      </c>
      <c r="G170" s="167">
        <v>0</v>
      </c>
      <c r="H170" s="167">
        <v>0</v>
      </c>
      <c r="I170" s="167">
        <v>50.64</v>
      </c>
      <c r="J170" s="167">
        <v>57.74</v>
      </c>
      <c r="K170" s="167">
        <f>I170+G170</f>
        <v>50.64</v>
      </c>
      <c r="L170" s="167">
        <f>H170+J170</f>
        <v>57.74</v>
      </c>
      <c r="M170" s="168">
        <f>ROUND(F170*L170,2)</f>
        <v>3233.44</v>
      </c>
    </row>
    <row r="171" spans="1:13" s="120" customFormat="1" ht="12" customHeight="1" x14ac:dyDescent="0.2">
      <c r="A171" s="169"/>
      <c r="B171" s="166">
        <v>6108</v>
      </c>
      <c r="C171" s="158" t="s">
        <v>96</v>
      </c>
      <c r="D171" s="176" t="s">
        <v>283</v>
      </c>
      <c r="E171" s="158" t="s">
        <v>48</v>
      </c>
      <c r="F171" s="181">
        <v>28</v>
      </c>
      <c r="G171" s="167">
        <v>0</v>
      </c>
      <c r="H171" s="167">
        <v>0</v>
      </c>
      <c r="I171" s="167">
        <v>53.28</v>
      </c>
      <c r="J171" s="167">
        <v>60.75</v>
      </c>
      <c r="K171" s="167">
        <f>I171+G171</f>
        <v>53.28</v>
      </c>
      <c r="L171" s="167">
        <f>H171+J171</f>
        <v>60.75</v>
      </c>
      <c r="M171" s="168">
        <f>ROUND(F171*L171,2)</f>
        <v>1701</v>
      </c>
    </row>
    <row r="172" spans="1:13" s="470" customFormat="1" ht="22.5" customHeight="1" x14ac:dyDescent="0.2">
      <c r="A172" s="169"/>
      <c r="B172" s="166">
        <v>21079</v>
      </c>
      <c r="C172" s="158" t="s">
        <v>96</v>
      </c>
      <c r="D172" s="176" t="s">
        <v>548</v>
      </c>
      <c r="E172" s="158" t="s">
        <v>48</v>
      </c>
      <c r="F172" s="181">
        <f>F132</f>
        <v>279</v>
      </c>
      <c r="G172" s="167">
        <v>0</v>
      </c>
      <c r="H172" s="167">
        <v>0</v>
      </c>
      <c r="I172" s="167">
        <v>138.52000000000001</v>
      </c>
      <c r="J172" s="167">
        <v>157.94</v>
      </c>
      <c r="K172" s="167">
        <f>I172+G172</f>
        <v>138.52000000000001</v>
      </c>
      <c r="L172" s="167">
        <f>H172+J172</f>
        <v>157.94</v>
      </c>
      <c r="M172" s="168">
        <f>ROUND(F172*L172,2)</f>
        <v>44065.26</v>
      </c>
    </row>
    <row r="173" spans="1:13" s="119" customFormat="1" ht="12" customHeight="1" x14ac:dyDescent="0.2">
      <c r="A173" s="169"/>
      <c r="B173" s="166"/>
      <c r="C173" s="158"/>
      <c r="D173" s="176"/>
      <c r="E173" s="158"/>
      <c r="F173" s="181"/>
      <c r="G173" s="167"/>
      <c r="H173" s="167"/>
      <c r="I173" s="167"/>
      <c r="J173" s="167"/>
      <c r="K173" s="167"/>
      <c r="L173" s="167"/>
      <c r="M173" s="168"/>
    </row>
    <row r="174" spans="1:13" s="119" customFormat="1" ht="12" customHeight="1" x14ac:dyDescent="0.2">
      <c r="A174" s="169"/>
      <c r="B174" s="160"/>
      <c r="C174" s="160"/>
      <c r="D174" s="170" t="s">
        <v>47</v>
      </c>
      <c r="E174" s="161"/>
      <c r="F174" s="181"/>
      <c r="G174" s="171"/>
      <c r="H174" s="167"/>
      <c r="I174" s="167"/>
      <c r="J174" s="167"/>
      <c r="K174" s="167"/>
      <c r="L174" s="167"/>
      <c r="M174" s="174">
        <f>SUM(M168:M172)</f>
        <v>65881.27</v>
      </c>
    </row>
    <row r="175" spans="1:13" s="119" customFormat="1" ht="12" customHeight="1" x14ac:dyDescent="0.2">
      <c r="A175" s="169"/>
      <c r="B175" s="160"/>
      <c r="C175" s="160"/>
      <c r="D175" s="170"/>
      <c r="E175" s="161"/>
      <c r="F175" s="181"/>
      <c r="G175" s="171"/>
      <c r="H175" s="167"/>
      <c r="I175" s="167"/>
      <c r="J175" s="167"/>
      <c r="K175" s="167"/>
      <c r="L175" s="167"/>
      <c r="M175" s="168"/>
    </row>
    <row r="176" spans="1:13" s="119" customFormat="1" ht="12.75" customHeight="1" x14ac:dyDescent="0.2">
      <c r="A176" s="169"/>
      <c r="B176" s="160"/>
      <c r="C176" s="160"/>
      <c r="D176" s="170" t="s">
        <v>77</v>
      </c>
      <c r="E176" s="161"/>
      <c r="F176" s="181"/>
      <c r="G176" s="171"/>
      <c r="H176" s="167"/>
      <c r="I176" s="167"/>
      <c r="J176" s="167"/>
      <c r="K176" s="167"/>
      <c r="L176" s="167"/>
      <c r="M176" s="311">
        <f>ROUND((M174+M164),2)</f>
        <v>169251.24</v>
      </c>
    </row>
    <row r="177" spans="1:13" s="119" customFormat="1" ht="12" customHeight="1" x14ac:dyDescent="0.2">
      <c r="A177" s="169"/>
      <c r="B177" s="160"/>
      <c r="C177" s="160"/>
      <c r="D177" s="170"/>
      <c r="E177" s="161"/>
      <c r="F177" s="181"/>
      <c r="G177" s="171"/>
      <c r="H177" s="167"/>
      <c r="I177" s="167"/>
      <c r="J177" s="167"/>
      <c r="K177" s="167"/>
      <c r="L177" s="167"/>
      <c r="M177" s="168"/>
    </row>
    <row r="178" spans="1:13" s="118" customFormat="1" ht="12" customHeight="1" x14ac:dyDescent="0.2">
      <c r="A178" s="162">
        <v>5</v>
      </c>
      <c r="B178" s="163"/>
      <c r="C178" s="163"/>
      <c r="D178" s="164" t="s">
        <v>331</v>
      </c>
      <c r="E178" s="163"/>
      <c r="F178" s="163"/>
      <c r="G178" s="163"/>
      <c r="H178" s="163"/>
      <c r="I178" s="163"/>
      <c r="J178" s="163"/>
      <c r="K178" s="163"/>
      <c r="L178" s="163"/>
      <c r="M178" s="165"/>
    </row>
    <row r="179" spans="1:13" s="119" customFormat="1" ht="12" customHeight="1" x14ac:dyDescent="0.2">
      <c r="A179" s="169"/>
      <c r="B179" s="160"/>
      <c r="C179" s="160"/>
      <c r="D179" s="170" t="s">
        <v>44</v>
      </c>
      <c r="E179" s="161"/>
      <c r="F179" s="171"/>
      <c r="G179" s="171"/>
      <c r="H179" s="167"/>
      <c r="I179" s="167"/>
      <c r="J179" s="167"/>
      <c r="K179" s="167"/>
      <c r="L179" s="167"/>
      <c r="M179" s="168"/>
    </row>
    <row r="180" spans="1:13" s="119" customFormat="1" ht="12" customHeight="1" x14ac:dyDescent="0.2">
      <c r="A180" s="169"/>
      <c r="B180" s="160"/>
      <c r="C180" s="160"/>
      <c r="D180" s="170" t="s">
        <v>58</v>
      </c>
      <c r="E180" s="161"/>
      <c r="F180" s="171"/>
      <c r="G180" s="171"/>
      <c r="H180" s="167"/>
      <c r="I180" s="167"/>
      <c r="J180" s="167"/>
      <c r="K180" s="167"/>
      <c r="L180" s="167"/>
      <c r="M180" s="168"/>
    </row>
    <row r="181" spans="1:13" s="119" customFormat="1" ht="12" customHeight="1" x14ac:dyDescent="0.2">
      <c r="A181" s="173" t="s">
        <v>417</v>
      </c>
      <c r="B181" s="160"/>
      <c r="C181" s="160"/>
      <c r="D181" s="170" t="s">
        <v>67</v>
      </c>
      <c r="E181" s="161"/>
      <c r="F181" s="181"/>
      <c r="G181" s="171"/>
      <c r="H181" s="167"/>
      <c r="I181" s="167"/>
      <c r="J181" s="167"/>
      <c r="K181" s="167"/>
      <c r="L181" s="167"/>
      <c r="M181" s="168"/>
    </row>
    <row r="182" spans="1:13" s="469" customFormat="1" ht="22.5" customHeight="1" x14ac:dyDescent="0.2">
      <c r="A182" s="169"/>
      <c r="B182" s="166" t="s">
        <v>237</v>
      </c>
      <c r="C182" s="158" t="s">
        <v>96</v>
      </c>
      <c r="D182" s="157" t="s">
        <v>544</v>
      </c>
      <c r="E182" s="158" t="s">
        <v>45</v>
      </c>
      <c r="F182" s="181">
        <v>21.56</v>
      </c>
      <c r="G182" s="167">
        <v>4.78</v>
      </c>
      <c r="H182" s="167">
        <v>5.94</v>
      </c>
      <c r="I182" s="167">
        <v>0</v>
      </c>
      <c r="J182" s="167">
        <v>0</v>
      </c>
      <c r="K182" s="167">
        <f>I182+G182</f>
        <v>4.78</v>
      </c>
      <c r="L182" s="167">
        <f>H182+J182</f>
        <v>5.94</v>
      </c>
      <c r="M182" s="168">
        <f>ROUND(F182*L182,2)</f>
        <v>128.07</v>
      </c>
    </row>
    <row r="183" spans="1:13" s="120" customFormat="1" ht="21.75" customHeight="1" x14ac:dyDescent="0.2">
      <c r="A183" s="169"/>
      <c r="B183" s="166">
        <v>73568</v>
      </c>
      <c r="C183" s="158" t="s">
        <v>96</v>
      </c>
      <c r="D183" s="157" t="s">
        <v>556</v>
      </c>
      <c r="E183" s="158" t="s">
        <v>45</v>
      </c>
      <c r="F183" s="181">
        <v>16.82</v>
      </c>
      <c r="G183" s="167">
        <v>5.46</v>
      </c>
      <c r="H183" s="167">
        <v>6.78</v>
      </c>
      <c r="I183" s="167">
        <v>0</v>
      </c>
      <c r="J183" s="167">
        <v>0</v>
      </c>
      <c r="K183" s="167">
        <f>I183+G183</f>
        <v>5.46</v>
      </c>
      <c r="L183" s="167">
        <f>H183+J183</f>
        <v>6.78</v>
      </c>
      <c r="M183" s="168">
        <f>ROUND(F183*L183,2)</f>
        <v>114.04</v>
      </c>
    </row>
    <row r="184" spans="1:13" s="120" customFormat="1" ht="23.25" customHeight="1" x14ac:dyDescent="0.2">
      <c r="A184" s="169"/>
      <c r="B184" s="166">
        <v>73567</v>
      </c>
      <c r="C184" s="158" t="s">
        <v>96</v>
      </c>
      <c r="D184" s="157" t="s">
        <v>557</v>
      </c>
      <c r="E184" s="158" t="s">
        <v>45</v>
      </c>
      <c r="F184" s="181">
        <v>2.96</v>
      </c>
      <c r="G184" s="180">
        <v>8.06</v>
      </c>
      <c r="H184" s="180">
        <v>10.01</v>
      </c>
      <c r="I184" s="180">
        <v>0</v>
      </c>
      <c r="J184" s="180">
        <v>0</v>
      </c>
      <c r="K184" s="180">
        <f>G184+I184</f>
        <v>8.06</v>
      </c>
      <c r="L184" s="180">
        <f>H184+J184</f>
        <v>10.01</v>
      </c>
      <c r="M184" s="168">
        <f>ROUND(F184*L184,2)</f>
        <v>29.63</v>
      </c>
    </row>
    <row r="185" spans="1:13" s="119" customFormat="1" ht="12" customHeight="1" x14ac:dyDescent="0.2">
      <c r="A185" s="173" t="s">
        <v>418</v>
      </c>
      <c r="B185" s="160"/>
      <c r="C185" s="160"/>
      <c r="D185" s="170" t="s">
        <v>68</v>
      </c>
      <c r="E185" s="161"/>
      <c r="F185" s="181"/>
      <c r="G185" s="171"/>
      <c r="H185" s="167"/>
      <c r="I185" s="167"/>
      <c r="J185" s="167"/>
      <c r="K185" s="167"/>
      <c r="L185" s="167"/>
      <c r="M185" s="168"/>
    </row>
    <row r="186" spans="1:13" s="120" customFormat="1" ht="22.5" customHeight="1" x14ac:dyDescent="0.2">
      <c r="A186" s="169"/>
      <c r="B186" s="158" t="s">
        <v>301</v>
      </c>
      <c r="C186" s="158" t="s">
        <v>96</v>
      </c>
      <c r="D186" s="176" t="s">
        <v>549</v>
      </c>
      <c r="E186" s="158" t="s">
        <v>45</v>
      </c>
      <c r="F186" s="181">
        <v>23.09</v>
      </c>
      <c r="G186" s="167">
        <v>7.03</v>
      </c>
      <c r="H186" s="167">
        <v>8.73</v>
      </c>
      <c r="I186" s="167">
        <v>0</v>
      </c>
      <c r="J186" s="167">
        <v>0</v>
      </c>
      <c r="K186" s="167">
        <f>I186+G186</f>
        <v>7.03</v>
      </c>
      <c r="L186" s="167">
        <f>H186+J186</f>
        <v>8.73</v>
      </c>
      <c r="M186" s="168">
        <f>ROUND(F186*L186,2)</f>
        <v>201.58</v>
      </c>
    </row>
    <row r="187" spans="1:13" s="119" customFormat="1" ht="12" customHeight="1" x14ac:dyDescent="0.2">
      <c r="A187" s="173" t="s">
        <v>419</v>
      </c>
      <c r="B187" s="160"/>
      <c r="C187" s="160"/>
      <c r="D187" s="170" t="s">
        <v>60</v>
      </c>
      <c r="E187" s="161"/>
      <c r="F187" s="181"/>
      <c r="G187" s="171"/>
      <c r="H187" s="167"/>
      <c r="I187" s="167"/>
      <c r="J187" s="167"/>
      <c r="K187" s="167"/>
      <c r="L187" s="167"/>
      <c r="M187" s="168"/>
    </row>
    <row r="188" spans="1:13" s="473" customFormat="1" ht="36.75" customHeight="1" x14ac:dyDescent="0.2">
      <c r="A188" s="173"/>
      <c r="B188" s="158">
        <v>72888</v>
      </c>
      <c r="C188" s="158" t="s">
        <v>96</v>
      </c>
      <c r="D188" s="176" t="s">
        <v>558</v>
      </c>
      <c r="E188" s="158" t="s">
        <v>1</v>
      </c>
      <c r="F188" s="181">
        <v>18.25</v>
      </c>
      <c r="G188" s="167">
        <v>0.81</v>
      </c>
      <c r="H188" s="167">
        <v>1.01</v>
      </c>
      <c r="I188" s="167">
        <v>0</v>
      </c>
      <c r="J188" s="167">
        <v>0</v>
      </c>
      <c r="K188" s="167">
        <f>I188+G188</f>
        <v>0.81</v>
      </c>
      <c r="L188" s="167">
        <f>H188+J188</f>
        <v>1.01</v>
      </c>
      <c r="M188" s="168">
        <f>ROUND(F188*L188,2)</f>
        <v>18.43</v>
      </c>
    </row>
    <row r="189" spans="1:13" s="136" customFormat="1" ht="22.5" customHeight="1" x14ac:dyDescent="0.2">
      <c r="A189" s="173"/>
      <c r="B189" s="166">
        <v>72887</v>
      </c>
      <c r="C189" s="158" t="s">
        <v>96</v>
      </c>
      <c r="D189" s="176" t="s">
        <v>554</v>
      </c>
      <c r="E189" s="158" t="s">
        <v>238</v>
      </c>
      <c r="F189" s="181">
        <v>54.74</v>
      </c>
      <c r="G189" s="167">
        <v>0.78</v>
      </c>
      <c r="H189" s="167">
        <v>0.97</v>
      </c>
      <c r="I189" s="167"/>
      <c r="J189" s="167"/>
      <c r="K189" s="167">
        <f>I189+G189</f>
        <v>0.78</v>
      </c>
      <c r="L189" s="167">
        <f>H189+J189</f>
        <v>0.97</v>
      </c>
      <c r="M189" s="168">
        <f>ROUND(F189*L189,2)</f>
        <v>53.1</v>
      </c>
    </row>
    <row r="190" spans="1:13" s="119" customFormat="1" ht="12" customHeight="1" x14ac:dyDescent="0.2">
      <c r="A190" s="169"/>
      <c r="B190" s="160"/>
      <c r="C190" s="160"/>
      <c r="D190" s="170" t="s">
        <v>8</v>
      </c>
      <c r="E190" s="161"/>
      <c r="F190" s="181"/>
      <c r="G190" s="171"/>
      <c r="H190" s="167"/>
      <c r="I190" s="167"/>
      <c r="J190" s="167"/>
      <c r="K190" s="167"/>
      <c r="L190" s="167"/>
      <c r="M190" s="168"/>
    </row>
    <row r="191" spans="1:13" s="119" customFormat="1" ht="12" customHeight="1" x14ac:dyDescent="0.2">
      <c r="A191" s="173" t="s">
        <v>420</v>
      </c>
      <c r="B191" s="160"/>
      <c r="C191" s="160"/>
      <c r="D191" s="170" t="s">
        <v>3</v>
      </c>
      <c r="E191" s="161"/>
      <c r="F191" s="181"/>
      <c r="G191" s="171"/>
      <c r="H191" s="167"/>
      <c r="I191" s="167"/>
      <c r="J191" s="167"/>
      <c r="K191" s="167"/>
      <c r="L191" s="167"/>
      <c r="M191" s="168"/>
    </row>
    <row r="192" spans="1:13" s="120" customFormat="1" ht="12" customHeight="1" x14ac:dyDescent="0.2">
      <c r="A192" s="169"/>
      <c r="B192" s="158" t="s">
        <v>230</v>
      </c>
      <c r="C192" s="158" t="s">
        <v>96</v>
      </c>
      <c r="D192" s="176" t="s">
        <v>231</v>
      </c>
      <c r="E192" s="158" t="s">
        <v>50</v>
      </c>
      <c r="F192" s="181">
        <v>53.27</v>
      </c>
      <c r="G192" s="167">
        <v>27.03</v>
      </c>
      <c r="H192" s="167">
        <v>33.56</v>
      </c>
      <c r="I192" s="167">
        <v>0</v>
      </c>
      <c r="J192" s="167">
        <v>0</v>
      </c>
      <c r="K192" s="167">
        <f>I192+G192</f>
        <v>27.03</v>
      </c>
      <c r="L192" s="167">
        <f>H192+J192</f>
        <v>33.56</v>
      </c>
      <c r="M192" s="168">
        <f>ROUND(F192*L192,2)</f>
        <v>1787.74</v>
      </c>
    </row>
    <row r="193" spans="1:13" s="119" customFormat="1" ht="12" customHeight="1" x14ac:dyDescent="0.2">
      <c r="A193" s="169"/>
      <c r="B193" s="160"/>
      <c r="C193" s="160"/>
      <c r="D193" s="170" t="s">
        <v>9</v>
      </c>
      <c r="E193" s="161"/>
      <c r="F193" s="181"/>
      <c r="G193" s="171"/>
      <c r="H193" s="167"/>
      <c r="I193" s="167"/>
      <c r="J193" s="167"/>
      <c r="K193" s="167"/>
      <c r="L193" s="167"/>
      <c r="M193" s="168"/>
    </row>
    <row r="194" spans="1:13" s="119" customFormat="1" ht="12" customHeight="1" x14ac:dyDescent="0.2">
      <c r="A194" s="173" t="s">
        <v>421</v>
      </c>
      <c r="B194" s="160"/>
      <c r="C194" s="160"/>
      <c r="D194" s="170" t="s">
        <v>4</v>
      </c>
      <c r="E194" s="161"/>
      <c r="F194" s="181"/>
      <c r="G194" s="171"/>
      <c r="H194" s="167"/>
      <c r="I194" s="167"/>
      <c r="J194" s="167"/>
      <c r="K194" s="167"/>
      <c r="L194" s="167"/>
      <c r="M194" s="168"/>
    </row>
    <row r="195" spans="1:13" s="469" customFormat="1" ht="11.25" x14ac:dyDescent="0.2">
      <c r="A195" s="169"/>
      <c r="B195" s="158" t="s">
        <v>103</v>
      </c>
      <c r="C195" s="158" t="s">
        <v>96</v>
      </c>
      <c r="D195" s="176" t="s">
        <v>109</v>
      </c>
      <c r="E195" s="158" t="s">
        <v>66</v>
      </c>
      <c r="F195" s="181">
        <v>100</v>
      </c>
      <c r="G195" s="167">
        <v>3.8</v>
      </c>
      <c r="H195" s="167">
        <v>4.72</v>
      </c>
      <c r="I195" s="167">
        <v>0</v>
      </c>
      <c r="J195" s="167">
        <v>0</v>
      </c>
      <c r="K195" s="167">
        <f>I195+G195</f>
        <v>3.8</v>
      </c>
      <c r="L195" s="167">
        <f>H195+J195</f>
        <v>4.72</v>
      </c>
      <c r="M195" s="168">
        <f>ROUND(F195*L195,2)</f>
        <v>472</v>
      </c>
    </row>
    <row r="196" spans="1:13" s="119" customFormat="1" ht="12" customHeight="1" x14ac:dyDescent="0.2">
      <c r="A196" s="169"/>
      <c r="B196" s="160"/>
      <c r="C196" s="160"/>
      <c r="D196" s="170" t="s">
        <v>11</v>
      </c>
      <c r="E196" s="161"/>
      <c r="F196" s="181"/>
      <c r="G196" s="171"/>
      <c r="H196" s="167"/>
      <c r="I196" s="167"/>
      <c r="J196" s="167"/>
      <c r="K196" s="167"/>
      <c r="L196" s="167"/>
      <c r="M196" s="168"/>
    </row>
    <row r="197" spans="1:13" s="119" customFormat="1" ht="12" customHeight="1" x14ac:dyDescent="0.2">
      <c r="A197" s="173"/>
      <c r="B197" s="160"/>
      <c r="C197" s="160"/>
      <c r="D197" s="170" t="s">
        <v>65</v>
      </c>
      <c r="E197" s="161"/>
      <c r="F197" s="181"/>
      <c r="G197" s="171"/>
      <c r="H197" s="167"/>
      <c r="I197" s="167"/>
      <c r="J197" s="167"/>
      <c r="K197" s="167"/>
      <c r="L197" s="167"/>
      <c r="M197" s="168"/>
    </row>
    <row r="198" spans="1:13" s="120" customFormat="1" ht="12" customHeight="1" x14ac:dyDescent="0.2">
      <c r="A198" s="169"/>
      <c r="B198" s="158" t="s">
        <v>148</v>
      </c>
      <c r="C198" s="158" t="s">
        <v>96</v>
      </c>
      <c r="D198" s="176" t="s">
        <v>149</v>
      </c>
      <c r="E198" s="158" t="s">
        <v>45</v>
      </c>
      <c r="F198" s="181">
        <v>1.59</v>
      </c>
      <c r="G198" s="180">
        <v>98.92</v>
      </c>
      <c r="H198" s="180">
        <v>122.83</v>
      </c>
      <c r="I198" s="180">
        <v>0</v>
      </c>
      <c r="J198" s="180">
        <v>0</v>
      </c>
      <c r="K198" s="180">
        <f>G198+I198</f>
        <v>98.92</v>
      </c>
      <c r="L198" s="180">
        <f>H198+J198</f>
        <v>122.83</v>
      </c>
      <c r="M198" s="168">
        <f>ROUND(F198*L198,2)</f>
        <v>195.3</v>
      </c>
    </row>
    <row r="199" spans="1:13" s="119" customFormat="1" ht="12" customHeight="1" x14ac:dyDescent="0.2">
      <c r="A199" s="173" t="s">
        <v>422</v>
      </c>
      <c r="B199" s="160"/>
      <c r="C199" s="160"/>
      <c r="D199" s="170" t="s">
        <v>61</v>
      </c>
      <c r="E199" s="161"/>
      <c r="F199" s="181"/>
      <c r="G199" s="171"/>
      <c r="H199" s="167"/>
      <c r="I199" s="167"/>
      <c r="J199" s="167"/>
      <c r="K199" s="167"/>
      <c r="L199" s="167"/>
      <c r="M199" s="168"/>
    </row>
    <row r="200" spans="1:13" s="120" customFormat="1" ht="33.75" customHeight="1" x14ac:dyDescent="0.2">
      <c r="A200" s="169"/>
      <c r="B200" s="158">
        <v>84214</v>
      </c>
      <c r="C200" s="158" t="s">
        <v>96</v>
      </c>
      <c r="D200" s="176" t="s">
        <v>561</v>
      </c>
      <c r="E200" s="424" t="s">
        <v>50</v>
      </c>
      <c r="F200" s="181">
        <v>27.32</v>
      </c>
      <c r="G200" s="180">
        <v>38.04</v>
      </c>
      <c r="H200" s="180">
        <v>47.23</v>
      </c>
      <c r="I200" s="180">
        <v>0</v>
      </c>
      <c r="J200" s="180">
        <v>0</v>
      </c>
      <c r="K200" s="180">
        <f>G200+I200</f>
        <v>38.04</v>
      </c>
      <c r="L200" s="180">
        <f>H200+J200</f>
        <v>47.23</v>
      </c>
      <c r="M200" s="168">
        <f>ROUND(F200*L200,2)</f>
        <v>1290.32</v>
      </c>
    </row>
    <row r="201" spans="1:13" s="119" customFormat="1" ht="12" customHeight="1" x14ac:dyDescent="0.2">
      <c r="A201" s="173" t="s">
        <v>423</v>
      </c>
      <c r="B201" s="160"/>
      <c r="C201" s="160"/>
      <c r="D201" s="170" t="s">
        <v>62</v>
      </c>
      <c r="E201" s="161"/>
      <c r="F201" s="181"/>
      <c r="G201" s="171"/>
      <c r="H201" s="167"/>
      <c r="I201" s="167"/>
      <c r="J201" s="167"/>
      <c r="K201" s="167"/>
      <c r="L201" s="167"/>
      <c r="M201" s="168"/>
    </row>
    <row r="202" spans="1:13" s="135" customFormat="1" ht="22.5" customHeight="1" x14ac:dyDescent="0.2">
      <c r="A202" s="173"/>
      <c r="B202" s="166" t="s">
        <v>183</v>
      </c>
      <c r="C202" s="158" t="s">
        <v>96</v>
      </c>
      <c r="D202" s="157" t="s">
        <v>184</v>
      </c>
      <c r="E202" s="158" t="s">
        <v>53</v>
      </c>
      <c r="F202" s="180">
        <v>352</v>
      </c>
      <c r="G202" s="167">
        <v>6.6</v>
      </c>
      <c r="H202" s="167">
        <v>8.1999999999999993</v>
      </c>
      <c r="I202" s="180">
        <v>0</v>
      </c>
      <c r="J202" s="180">
        <v>0</v>
      </c>
      <c r="K202" s="180">
        <f>G202+I202</f>
        <v>6.6</v>
      </c>
      <c r="L202" s="180">
        <f>H202+J202</f>
        <v>8.1999999999999993</v>
      </c>
      <c r="M202" s="168">
        <f>ROUND(F202*L202,2)</f>
        <v>2886.4</v>
      </c>
    </row>
    <row r="203" spans="1:13" s="119" customFormat="1" ht="12" customHeight="1" x14ac:dyDescent="0.2">
      <c r="A203" s="173" t="s">
        <v>424</v>
      </c>
      <c r="B203" s="160"/>
      <c r="C203" s="160"/>
      <c r="D203" s="170" t="s">
        <v>71</v>
      </c>
      <c r="E203" s="161"/>
      <c r="F203" s="181"/>
      <c r="G203" s="171"/>
      <c r="H203" s="167"/>
      <c r="I203" s="167"/>
      <c r="J203" s="167"/>
      <c r="K203" s="167"/>
      <c r="L203" s="167"/>
      <c r="M203" s="168"/>
    </row>
    <row r="204" spans="1:13" s="120" customFormat="1" ht="12" customHeight="1" x14ac:dyDescent="0.2">
      <c r="A204" s="169"/>
      <c r="B204" s="166">
        <v>6042</v>
      </c>
      <c r="C204" s="158" t="s">
        <v>96</v>
      </c>
      <c r="D204" s="176" t="s">
        <v>562</v>
      </c>
      <c r="E204" s="158" t="s">
        <v>45</v>
      </c>
      <c r="F204" s="181">
        <v>3.57</v>
      </c>
      <c r="G204" s="167">
        <v>271.25</v>
      </c>
      <c r="H204" s="167">
        <v>336.81</v>
      </c>
      <c r="I204" s="167">
        <v>0</v>
      </c>
      <c r="J204" s="167">
        <v>0</v>
      </c>
      <c r="K204" s="167">
        <f>I204+G204</f>
        <v>271.25</v>
      </c>
      <c r="L204" s="167">
        <f>H204+J204</f>
        <v>336.81</v>
      </c>
      <c r="M204" s="168">
        <f>ROUND(F204*L204,2)</f>
        <v>1202.4100000000001</v>
      </c>
    </row>
    <row r="205" spans="1:13" s="119" customFormat="1" ht="12" customHeight="1" x14ac:dyDescent="0.2">
      <c r="A205" s="173" t="s">
        <v>425</v>
      </c>
      <c r="B205" s="160"/>
      <c r="C205" s="160"/>
      <c r="D205" s="170" t="s">
        <v>63</v>
      </c>
      <c r="E205" s="161"/>
      <c r="F205" s="181"/>
      <c r="G205" s="171"/>
      <c r="H205" s="167"/>
      <c r="I205" s="167"/>
      <c r="J205" s="167"/>
      <c r="K205" s="167"/>
      <c r="L205" s="167"/>
      <c r="M205" s="168"/>
    </row>
    <row r="206" spans="1:13" s="120" customFormat="1" ht="12" customHeight="1" x14ac:dyDescent="0.2">
      <c r="A206" s="169"/>
      <c r="B206" s="158" t="s">
        <v>116</v>
      </c>
      <c r="C206" s="158" t="s">
        <v>96</v>
      </c>
      <c r="D206" s="176" t="s">
        <v>531</v>
      </c>
      <c r="E206" s="158" t="s">
        <v>45</v>
      </c>
      <c r="F206" s="181">
        <v>3.54</v>
      </c>
      <c r="G206" s="167">
        <v>376.25</v>
      </c>
      <c r="H206" s="167">
        <v>467.19</v>
      </c>
      <c r="I206" s="167">
        <v>0</v>
      </c>
      <c r="J206" s="167">
        <v>0</v>
      </c>
      <c r="K206" s="167">
        <f>I206+G206</f>
        <v>376.25</v>
      </c>
      <c r="L206" s="167">
        <f>H206+J206</f>
        <v>467.19</v>
      </c>
      <c r="M206" s="168">
        <f>ROUND(F206*L206,2)</f>
        <v>1653.85</v>
      </c>
    </row>
    <row r="207" spans="1:13" s="474" customFormat="1" ht="12" customHeight="1" x14ac:dyDescent="0.2">
      <c r="A207" s="173"/>
      <c r="B207" s="166">
        <v>7718</v>
      </c>
      <c r="C207" s="158" t="s">
        <v>96</v>
      </c>
      <c r="D207" s="157" t="s">
        <v>287</v>
      </c>
      <c r="E207" s="158" t="s">
        <v>46</v>
      </c>
      <c r="F207" s="475">
        <v>2.75</v>
      </c>
      <c r="G207" s="167">
        <v>0</v>
      </c>
      <c r="H207" s="167">
        <v>0</v>
      </c>
      <c r="I207" s="167">
        <v>1613.66</v>
      </c>
      <c r="J207" s="167">
        <v>1839.9</v>
      </c>
      <c r="K207" s="167">
        <f>I207+G207</f>
        <v>1613.66</v>
      </c>
      <c r="L207" s="167">
        <f>H207+J207</f>
        <v>1839.9</v>
      </c>
      <c r="M207" s="168">
        <f>ROUND(F207*L207,2)</f>
        <v>5059.7299999999996</v>
      </c>
    </row>
    <row r="208" spans="1:13" s="473" customFormat="1" ht="12" customHeight="1" x14ac:dyDescent="0.2">
      <c r="A208" s="169"/>
      <c r="B208" s="166">
        <v>7723</v>
      </c>
      <c r="C208" s="158" t="s">
        <v>96</v>
      </c>
      <c r="D208" s="157" t="s">
        <v>286</v>
      </c>
      <c r="E208" s="158" t="s">
        <v>46</v>
      </c>
      <c r="F208" s="475">
        <v>1.4</v>
      </c>
      <c r="G208" s="167">
        <v>0</v>
      </c>
      <c r="H208" s="167">
        <v>0</v>
      </c>
      <c r="I208" s="167">
        <v>899.96</v>
      </c>
      <c r="J208" s="167">
        <v>1026.1300000000001</v>
      </c>
      <c r="K208" s="167">
        <f>I208+G208</f>
        <v>899.96</v>
      </c>
      <c r="L208" s="167">
        <f>H208+J208</f>
        <v>1026.1300000000001</v>
      </c>
      <c r="M208" s="168">
        <f>ROUND(F208*L208,2)</f>
        <v>1436.58</v>
      </c>
    </row>
    <row r="209" spans="1:13" s="119" customFormat="1" ht="12" customHeight="1" x14ac:dyDescent="0.2">
      <c r="A209" s="169"/>
      <c r="B209" s="160"/>
      <c r="C209" s="160"/>
      <c r="D209" s="170" t="s">
        <v>12</v>
      </c>
      <c r="E209" s="161"/>
      <c r="F209" s="181"/>
      <c r="G209" s="171"/>
      <c r="H209" s="167"/>
      <c r="I209" s="167"/>
      <c r="J209" s="167"/>
      <c r="K209" s="167"/>
      <c r="L209" s="167"/>
      <c r="M209" s="168"/>
    </row>
    <row r="210" spans="1:13" s="119" customFormat="1" ht="12" customHeight="1" x14ac:dyDescent="0.2">
      <c r="A210" s="173" t="s">
        <v>426</v>
      </c>
      <c r="B210" s="160"/>
      <c r="C210" s="160"/>
      <c r="D210" s="170" t="s">
        <v>69</v>
      </c>
      <c r="E210" s="161"/>
      <c r="F210" s="181"/>
      <c r="G210" s="171"/>
      <c r="H210" s="167"/>
      <c r="I210" s="167"/>
      <c r="J210" s="167"/>
      <c r="K210" s="167"/>
      <c r="L210" s="167"/>
      <c r="M210" s="168"/>
    </row>
    <row r="211" spans="1:13" s="120" customFormat="1" ht="12" customHeight="1" x14ac:dyDescent="0.2">
      <c r="A211" s="169"/>
      <c r="B211" s="158" t="s">
        <v>117</v>
      </c>
      <c r="C211" s="158" t="s">
        <v>96</v>
      </c>
      <c r="D211" s="176" t="s">
        <v>563</v>
      </c>
      <c r="E211" s="158" t="s">
        <v>50</v>
      </c>
      <c r="F211" s="181">
        <v>29.33</v>
      </c>
      <c r="G211" s="167">
        <v>18.670000000000002</v>
      </c>
      <c r="H211" s="167">
        <v>23.18</v>
      </c>
      <c r="I211" s="167">
        <v>0</v>
      </c>
      <c r="J211" s="167">
        <v>0</v>
      </c>
      <c r="K211" s="167">
        <f>I211+G211</f>
        <v>18.670000000000002</v>
      </c>
      <c r="L211" s="167">
        <f>H211+J211</f>
        <v>23.18</v>
      </c>
      <c r="M211" s="168">
        <f>ROUND(F211*L211,2)</f>
        <v>679.87</v>
      </c>
    </row>
    <row r="212" spans="1:13" s="119" customFormat="1" ht="12" customHeight="1" x14ac:dyDescent="0.2">
      <c r="A212" s="173" t="s">
        <v>427</v>
      </c>
      <c r="B212" s="160"/>
      <c r="C212" s="160"/>
      <c r="D212" s="170" t="s">
        <v>64</v>
      </c>
      <c r="E212" s="161"/>
      <c r="F212" s="181"/>
      <c r="G212" s="171"/>
      <c r="H212" s="167"/>
      <c r="I212" s="167"/>
      <c r="J212" s="167"/>
      <c r="K212" s="167"/>
      <c r="L212" s="167"/>
      <c r="M212" s="168"/>
    </row>
    <row r="213" spans="1:13" s="134" customFormat="1" ht="12.75" customHeight="1" x14ac:dyDescent="0.2">
      <c r="A213" s="169"/>
      <c r="B213" s="166" t="s">
        <v>159</v>
      </c>
      <c r="C213" s="166" t="s">
        <v>96</v>
      </c>
      <c r="D213" s="176" t="s">
        <v>160</v>
      </c>
      <c r="E213" s="158" t="s">
        <v>48</v>
      </c>
      <c r="F213" s="181">
        <v>2</v>
      </c>
      <c r="G213" s="167">
        <v>112.7</v>
      </c>
      <c r="H213" s="167">
        <v>139.94</v>
      </c>
      <c r="I213" s="167">
        <v>0</v>
      </c>
      <c r="J213" s="167">
        <v>0</v>
      </c>
      <c r="K213" s="167">
        <f t="shared" ref="K213:K244" si="18">I213+G213</f>
        <v>112.7</v>
      </c>
      <c r="L213" s="167">
        <f t="shared" ref="L213:L244" si="19">H213+J213</f>
        <v>139.94</v>
      </c>
      <c r="M213" s="168">
        <f t="shared" ref="M213:M244" si="20">ROUND(F213*L213,2)</f>
        <v>279.88</v>
      </c>
    </row>
    <row r="214" spans="1:13" s="471" customFormat="1" ht="12.75" customHeight="1" x14ac:dyDescent="0.2">
      <c r="A214" s="169"/>
      <c r="B214" s="166">
        <v>2436</v>
      </c>
      <c r="C214" s="166" t="s">
        <v>96</v>
      </c>
      <c r="D214" s="176" t="s">
        <v>574</v>
      </c>
      <c r="E214" s="158" t="s">
        <v>66</v>
      </c>
      <c r="F214" s="181">
        <v>77</v>
      </c>
      <c r="G214" s="167">
        <v>12.85</v>
      </c>
      <c r="H214" s="167">
        <v>15.96</v>
      </c>
      <c r="I214" s="177">
        <v>0</v>
      </c>
      <c r="J214" s="177">
        <v>0</v>
      </c>
      <c r="K214" s="167">
        <f t="shared" si="18"/>
        <v>12.85</v>
      </c>
      <c r="L214" s="167">
        <f t="shared" si="19"/>
        <v>15.96</v>
      </c>
      <c r="M214" s="168">
        <f t="shared" si="20"/>
        <v>1228.92</v>
      </c>
    </row>
    <row r="215" spans="1:13" s="471" customFormat="1" ht="12.75" customHeight="1" x14ac:dyDescent="0.2">
      <c r="A215" s="169"/>
      <c r="B215" s="166">
        <v>2439</v>
      </c>
      <c r="C215" s="166" t="s">
        <v>96</v>
      </c>
      <c r="D215" s="176" t="s">
        <v>170</v>
      </c>
      <c r="E215" s="158" t="s">
        <v>66</v>
      </c>
      <c r="F215" s="181">
        <v>90</v>
      </c>
      <c r="G215" s="167">
        <v>16.55</v>
      </c>
      <c r="H215" s="167">
        <v>20.55</v>
      </c>
      <c r="I215" s="177">
        <v>0</v>
      </c>
      <c r="J215" s="177">
        <v>0</v>
      </c>
      <c r="K215" s="167">
        <f t="shared" si="18"/>
        <v>16.55</v>
      </c>
      <c r="L215" s="167">
        <f t="shared" si="19"/>
        <v>20.55</v>
      </c>
      <c r="M215" s="168">
        <f t="shared" si="20"/>
        <v>1849.5</v>
      </c>
    </row>
    <row r="216" spans="1:13" s="471" customFormat="1" ht="12.75" customHeight="1" x14ac:dyDescent="0.2">
      <c r="A216" s="169"/>
      <c r="B216" s="166">
        <v>4058</v>
      </c>
      <c r="C216" s="166" t="s">
        <v>96</v>
      </c>
      <c r="D216" s="176" t="s">
        <v>171</v>
      </c>
      <c r="E216" s="158" t="s">
        <v>66</v>
      </c>
      <c r="F216" s="181">
        <v>54</v>
      </c>
      <c r="G216" s="167">
        <v>18.920000000000002</v>
      </c>
      <c r="H216" s="167">
        <v>23.49</v>
      </c>
      <c r="I216" s="177">
        <v>0</v>
      </c>
      <c r="J216" s="177">
        <v>0</v>
      </c>
      <c r="K216" s="167">
        <f t="shared" si="18"/>
        <v>18.920000000000002</v>
      </c>
      <c r="L216" s="167">
        <f t="shared" si="19"/>
        <v>23.49</v>
      </c>
      <c r="M216" s="168">
        <f t="shared" si="20"/>
        <v>1268.46</v>
      </c>
    </row>
    <row r="217" spans="1:13" s="133" customFormat="1" ht="12" customHeight="1" x14ac:dyDescent="0.2">
      <c r="A217" s="169"/>
      <c r="B217" s="166">
        <v>7321</v>
      </c>
      <c r="C217" s="158" t="s">
        <v>96</v>
      </c>
      <c r="D217" s="176" t="s">
        <v>542</v>
      </c>
      <c r="E217" s="158" t="s">
        <v>229</v>
      </c>
      <c r="F217" s="181">
        <v>1</v>
      </c>
      <c r="G217" s="177">
        <v>0</v>
      </c>
      <c r="H217" s="177">
        <v>0</v>
      </c>
      <c r="I217" s="177">
        <v>24.01</v>
      </c>
      <c r="J217" s="177">
        <v>27.38</v>
      </c>
      <c r="K217" s="177">
        <f t="shared" si="18"/>
        <v>24.01</v>
      </c>
      <c r="L217" s="177">
        <f t="shared" si="19"/>
        <v>27.38</v>
      </c>
      <c r="M217" s="168">
        <f t="shared" si="20"/>
        <v>27.38</v>
      </c>
    </row>
    <row r="218" spans="1:13" s="133" customFormat="1" ht="12.75" customHeight="1" x14ac:dyDescent="0.2">
      <c r="A218" s="169"/>
      <c r="B218" s="158" t="s">
        <v>38</v>
      </c>
      <c r="C218" s="158" t="s">
        <v>38</v>
      </c>
      <c r="D218" s="176" t="s">
        <v>185</v>
      </c>
      <c r="E218" s="158" t="s">
        <v>46</v>
      </c>
      <c r="F218" s="181">
        <v>5</v>
      </c>
      <c r="G218" s="177">
        <v>0</v>
      </c>
      <c r="H218" s="177">
        <v>0</v>
      </c>
      <c r="I218" s="177">
        <v>0.39500000000000002</v>
      </c>
      <c r="J218" s="177">
        <v>0.45</v>
      </c>
      <c r="K218" s="177">
        <f t="shared" si="18"/>
        <v>0.39500000000000002</v>
      </c>
      <c r="L218" s="177">
        <f t="shared" si="19"/>
        <v>0.45</v>
      </c>
      <c r="M218" s="168">
        <f t="shared" si="20"/>
        <v>2.25</v>
      </c>
    </row>
    <row r="219" spans="1:13" s="133" customFormat="1" ht="12.75" customHeight="1" x14ac:dyDescent="0.2">
      <c r="A219" s="169"/>
      <c r="B219" s="158" t="s">
        <v>38</v>
      </c>
      <c r="C219" s="158" t="s">
        <v>38</v>
      </c>
      <c r="D219" s="176" t="s">
        <v>186</v>
      </c>
      <c r="E219" s="158" t="s">
        <v>46</v>
      </c>
      <c r="F219" s="181">
        <v>2</v>
      </c>
      <c r="G219" s="177">
        <v>0</v>
      </c>
      <c r="H219" s="177">
        <v>0</v>
      </c>
      <c r="I219" s="177">
        <v>0.61499999999999999</v>
      </c>
      <c r="J219" s="177">
        <v>0.7</v>
      </c>
      <c r="K219" s="177">
        <f t="shared" si="18"/>
        <v>0.61499999999999999</v>
      </c>
      <c r="L219" s="177">
        <f t="shared" si="19"/>
        <v>0.7</v>
      </c>
      <c r="M219" s="168">
        <f t="shared" si="20"/>
        <v>1.4</v>
      </c>
    </row>
    <row r="220" spans="1:13" s="133" customFormat="1" ht="12.75" customHeight="1" x14ac:dyDescent="0.2">
      <c r="A220" s="169"/>
      <c r="B220" s="158" t="s">
        <v>38</v>
      </c>
      <c r="C220" s="158" t="s">
        <v>38</v>
      </c>
      <c r="D220" s="176" t="s">
        <v>187</v>
      </c>
      <c r="E220" s="158" t="s">
        <v>46</v>
      </c>
      <c r="F220" s="181">
        <v>4</v>
      </c>
      <c r="G220" s="177">
        <v>0</v>
      </c>
      <c r="H220" s="177">
        <v>0</v>
      </c>
      <c r="I220" s="177">
        <v>1</v>
      </c>
      <c r="J220" s="177">
        <v>1.1399999999999999</v>
      </c>
      <c r="K220" s="177">
        <f t="shared" si="18"/>
        <v>1</v>
      </c>
      <c r="L220" s="177">
        <f t="shared" si="19"/>
        <v>1.1399999999999999</v>
      </c>
      <c r="M220" s="168">
        <f t="shared" si="20"/>
        <v>4.5599999999999996</v>
      </c>
    </row>
    <row r="221" spans="1:13" s="133" customFormat="1" ht="12.75" customHeight="1" x14ac:dyDescent="0.2">
      <c r="A221" s="169"/>
      <c r="B221" s="158" t="s">
        <v>38</v>
      </c>
      <c r="C221" s="158" t="s">
        <v>38</v>
      </c>
      <c r="D221" s="176" t="s">
        <v>188</v>
      </c>
      <c r="E221" s="158" t="s">
        <v>46</v>
      </c>
      <c r="F221" s="181">
        <v>8</v>
      </c>
      <c r="G221" s="177">
        <v>0</v>
      </c>
      <c r="H221" s="177">
        <v>0</v>
      </c>
      <c r="I221" s="177">
        <v>8.6174999999999997</v>
      </c>
      <c r="J221" s="177">
        <v>9.83</v>
      </c>
      <c r="K221" s="177">
        <f t="shared" si="18"/>
        <v>8.6174999999999997</v>
      </c>
      <c r="L221" s="177">
        <f t="shared" si="19"/>
        <v>9.83</v>
      </c>
      <c r="M221" s="168">
        <f t="shared" si="20"/>
        <v>78.64</v>
      </c>
    </row>
    <row r="222" spans="1:13" s="133" customFormat="1" ht="12.75" customHeight="1" x14ac:dyDescent="0.2">
      <c r="A222" s="169"/>
      <c r="B222" s="158" t="s">
        <v>38</v>
      </c>
      <c r="C222" s="158" t="s">
        <v>38</v>
      </c>
      <c r="D222" s="176" t="s">
        <v>189</v>
      </c>
      <c r="E222" s="158" t="s">
        <v>229</v>
      </c>
      <c r="F222" s="181">
        <v>4</v>
      </c>
      <c r="G222" s="177">
        <v>0</v>
      </c>
      <c r="H222" s="177">
        <v>0</v>
      </c>
      <c r="I222" s="177">
        <v>19.467500000000001</v>
      </c>
      <c r="J222" s="177">
        <v>22.2</v>
      </c>
      <c r="K222" s="177">
        <f t="shared" si="18"/>
        <v>19.467500000000001</v>
      </c>
      <c r="L222" s="177">
        <f t="shared" si="19"/>
        <v>22.2</v>
      </c>
      <c r="M222" s="168">
        <f t="shared" si="20"/>
        <v>88.8</v>
      </c>
    </row>
    <row r="223" spans="1:13" s="133" customFormat="1" ht="12.75" customHeight="1" x14ac:dyDescent="0.2">
      <c r="A223" s="169"/>
      <c r="B223" s="158" t="s">
        <v>38</v>
      </c>
      <c r="C223" s="158" t="s">
        <v>38</v>
      </c>
      <c r="D223" s="176" t="s">
        <v>190</v>
      </c>
      <c r="E223" s="158" t="s">
        <v>46</v>
      </c>
      <c r="F223" s="181">
        <v>15</v>
      </c>
      <c r="G223" s="177">
        <v>0</v>
      </c>
      <c r="H223" s="177">
        <v>0</v>
      </c>
      <c r="I223" s="177">
        <v>1.3724999999999998</v>
      </c>
      <c r="J223" s="177">
        <v>1.56</v>
      </c>
      <c r="K223" s="177">
        <f t="shared" si="18"/>
        <v>1.3724999999999998</v>
      </c>
      <c r="L223" s="177">
        <f t="shared" si="19"/>
        <v>1.56</v>
      </c>
      <c r="M223" s="168">
        <f t="shared" si="20"/>
        <v>23.4</v>
      </c>
    </row>
    <row r="224" spans="1:13" s="133" customFormat="1" ht="12.75" customHeight="1" x14ac:dyDescent="0.2">
      <c r="A224" s="169"/>
      <c r="B224" s="158" t="s">
        <v>38</v>
      </c>
      <c r="C224" s="158" t="s">
        <v>38</v>
      </c>
      <c r="D224" s="176" t="s">
        <v>191</v>
      </c>
      <c r="E224" s="158" t="s">
        <v>46</v>
      </c>
      <c r="F224" s="181">
        <v>20</v>
      </c>
      <c r="G224" s="177">
        <v>0</v>
      </c>
      <c r="H224" s="177">
        <v>0</v>
      </c>
      <c r="I224" s="177">
        <v>1.68</v>
      </c>
      <c r="J224" s="177">
        <v>1.92</v>
      </c>
      <c r="K224" s="177">
        <f t="shared" si="18"/>
        <v>1.68</v>
      </c>
      <c r="L224" s="177">
        <f t="shared" si="19"/>
        <v>1.92</v>
      </c>
      <c r="M224" s="168">
        <f t="shared" si="20"/>
        <v>38.4</v>
      </c>
    </row>
    <row r="225" spans="1:13" s="133" customFormat="1" ht="12.75" customHeight="1" x14ac:dyDescent="0.2">
      <c r="A225" s="169"/>
      <c r="B225" s="158" t="s">
        <v>38</v>
      </c>
      <c r="C225" s="158" t="s">
        <v>38</v>
      </c>
      <c r="D225" s="176" t="s">
        <v>192</v>
      </c>
      <c r="E225" s="158" t="s">
        <v>46</v>
      </c>
      <c r="F225" s="181">
        <v>4</v>
      </c>
      <c r="G225" s="177">
        <v>0</v>
      </c>
      <c r="H225" s="177">
        <v>0</v>
      </c>
      <c r="I225" s="177">
        <v>4.8933333333333335</v>
      </c>
      <c r="J225" s="177">
        <v>5.58</v>
      </c>
      <c r="K225" s="177">
        <f t="shared" si="18"/>
        <v>4.8933333333333335</v>
      </c>
      <c r="L225" s="177">
        <f t="shared" si="19"/>
        <v>5.58</v>
      </c>
      <c r="M225" s="168">
        <f t="shared" si="20"/>
        <v>22.32</v>
      </c>
    </row>
    <row r="226" spans="1:13" s="133" customFormat="1" ht="12.75" customHeight="1" x14ac:dyDescent="0.2">
      <c r="A226" s="169"/>
      <c r="B226" s="158" t="s">
        <v>38</v>
      </c>
      <c r="C226" s="158" t="s">
        <v>38</v>
      </c>
      <c r="D226" s="176" t="s">
        <v>193</v>
      </c>
      <c r="E226" s="158" t="s">
        <v>46</v>
      </c>
      <c r="F226" s="181">
        <v>10</v>
      </c>
      <c r="G226" s="177">
        <v>0</v>
      </c>
      <c r="H226" s="177">
        <v>0</v>
      </c>
      <c r="I226" s="177">
        <v>6.585</v>
      </c>
      <c r="J226" s="177">
        <v>7.51</v>
      </c>
      <c r="K226" s="177">
        <f t="shared" si="18"/>
        <v>6.585</v>
      </c>
      <c r="L226" s="177">
        <f t="shared" si="19"/>
        <v>7.51</v>
      </c>
      <c r="M226" s="168">
        <f t="shared" si="20"/>
        <v>75.099999999999994</v>
      </c>
    </row>
    <row r="227" spans="1:13" s="133" customFormat="1" ht="12.75" customHeight="1" x14ac:dyDescent="0.2">
      <c r="A227" s="169"/>
      <c r="B227" s="158" t="s">
        <v>38</v>
      </c>
      <c r="C227" s="158" t="s">
        <v>38</v>
      </c>
      <c r="D227" s="176" t="s">
        <v>194</v>
      </c>
      <c r="E227" s="158" t="s">
        <v>229</v>
      </c>
      <c r="F227" s="181">
        <v>2</v>
      </c>
      <c r="G227" s="177">
        <v>0</v>
      </c>
      <c r="H227" s="177">
        <v>0</v>
      </c>
      <c r="I227" s="177">
        <v>1725.2066666666667</v>
      </c>
      <c r="J227" s="177">
        <v>1967.08</v>
      </c>
      <c r="K227" s="177">
        <f t="shared" si="18"/>
        <v>1725.2066666666667</v>
      </c>
      <c r="L227" s="177">
        <f t="shared" si="19"/>
        <v>1967.08</v>
      </c>
      <c r="M227" s="168">
        <f t="shared" si="20"/>
        <v>3934.16</v>
      </c>
    </row>
    <row r="228" spans="1:13" s="133" customFormat="1" ht="12.75" customHeight="1" x14ac:dyDescent="0.2">
      <c r="A228" s="169"/>
      <c r="B228" s="158" t="s">
        <v>38</v>
      </c>
      <c r="C228" s="158" t="s">
        <v>38</v>
      </c>
      <c r="D228" s="176" t="s">
        <v>195</v>
      </c>
      <c r="E228" s="158" t="s">
        <v>229</v>
      </c>
      <c r="F228" s="181">
        <v>1</v>
      </c>
      <c r="G228" s="177">
        <v>0</v>
      </c>
      <c r="H228" s="177">
        <v>0</v>
      </c>
      <c r="I228" s="177">
        <v>45.49666666666667</v>
      </c>
      <c r="J228" s="177">
        <v>51.88</v>
      </c>
      <c r="K228" s="177">
        <f t="shared" si="18"/>
        <v>45.49666666666667</v>
      </c>
      <c r="L228" s="177">
        <f t="shared" si="19"/>
        <v>51.88</v>
      </c>
      <c r="M228" s="168">
        <f t="shared" si="20"/>
        <v>51.88</v>
      </c>
    </row>
    <row r="229" spans="1:13" s="133" customFormat="1" ht="12.75" customHeight="1" x14ac:dyDescent="0.2">
      <c r="A229" s="169"/>
      <c r="B229" s="158" t="s">
        <v>38</v>
      </c>
      <c r="C229" s="158" t="s">
        <v>38</v>
      </c>
      <c r="D229" s="176" t="s">
        <v>196</v>
      </c>
      <c r="E229" s="158" t="s">
        <v>229</v>
      </c>
      <c r="F229" s="181">
        <v>1</v>
      </c>
      <c r="G229" s="177">
        <v>0</v>
      </c>
      <c r="H229" s="177">
        <v>0</v>
      </c>
      <c r="I229" s="177">
        <v>37.74</v>
      </c>
      <c r="J229" s="177">
        <v>43.03</v>
      </c>
      <c r="K229" s="177">
        <f t="shared" si="18"/>
        <v>37.74</v>
      </c>
      <c r="L229" s="177">
        <f t="shared" si="19"/>
        <v>43.03</v>
      </c>
      <c r="M229" s="168">
        <f t="shared" si="20"/>
        <v>43.03</v>
      </c>
    </row>
    <row r="230" spans="1:13" s="133" customFormat="1" ht="12.75" customHeight="1" x14ac:dyDescent="0.2">
      <c r="A230" s="169"/>
      <c r="B230" s="158" t="s">
        <v>38</v>
      </c>
      <c r="C230" s="158" t="s">
        <v>38</v>
      </c>
      <c r="D230" s="176" t="s">
        <v>197</v>
      </c>
      <c r="E230" s="158" t="s">
        <v>229</v>
      </c>
      <c r="F230" s="181">
        <v>1</v>
      </c>
      <c r="G230" s="177">
        <v>0</v>
      </c>
      <c r="H230" s="177">
        <v>0</v>
      </c>
      <c r="I230" s="177">
        <v>38.856666666666669</v>
      </c>
      <c r="J230" s="177">
        <v>44.3</v>
      </c>
      <c r="K230" s="177">
        <f t="shared" si="18"/>
        <v>38.856666666666669</v>
      </c>
      <c r="L230" s="177">
        <f t="shared" si="19"/>
        <v>44.3</v>
      </c>
      <c r="M230" s="168">
        <f t="shared" si="20"/>
        <v>44.3</v>
      </c>
    </row>
    <row r="231" spans="1:13" s="133" customFormat="1" ht="12.75" customHeight="1" x14ac:dyDescent="0.2">
      <c r="A231" s="169"/>
      <c r="B231" s="158" t="s">
        <v>38</v>
      </c>
      <c r="C231" s="158" t="s">
        <v>38</v>
      </c>
      <c r="D231" s="176" t="s">
        <v>198</v>
      </c>
      <c r="E231" s="158" t="s">
        <v>229</v>
      </c>
      <c r="F231" s="181">
        <v>2</v>
      </c>
      <c r="G231" s="177">
        <v>0</v>
      </c>
      <c r="H231" s="177">
        <v>0</v>
      </c>
      <c r="I231" s="177">
        <v>37.74</v>
      </c>
      <c r="J231" s="177">
        <v>43.03</v>
      </c>
      <c r="K231" s="177">
        <f t="shared" si="18"/>
        <v>37.74</v>
      </c>
      <c r="L231" s="177">
        <f t="shared" si="19"/>
        <v>43.03</v>
      </c>
      <c r="M231" s="168">
        <f t="shared" si="20"/>
        <v>86.06</v>
      </c>
    </row>
    <row r="232" spans="1:13" s="133" customFormat="1" ht="12.75" customHeight="1" x14ac:dyDescent="0.2">
      <c r="A232" s="169"/>
      <c r="B232" s="158" t="s">
        <v>38</v>
      </c>
      <c r="C232" s="158" t="s">
        <v>38</v>
      </c>
      <c r="D232" s="176" t="s">
        <v>199</v>
      </c>
      <c r="E232" s="158" t="s">
        <v>229</v>
      </c>
      <c r="F232" s="181">
        <v>1</v>
      </c>
      <c r="G232" s="177">
        <v>0</v>
      </c>
      <c r="H232" s="177">
        <v>0</v>
      </c>
      <c r="I232" s="177">
        <v>8.3733333333333331</v>
      </c>
      <c r="J232" s="177">
        <v>9.5500000000000007</v>
      </c>
      <c r="K232" s="177">
        <f t="shared" si="18"/>
        <v>8.3733333333333331</v>
      </c>
      <c r="L232" s="177">
        <f t="shared" si="19"/>
        <v>9.5500000000000007</v>
      </c>
      <c r="M232" s="168">
        <f t="shared" si="20"/>
        <v>9.5500000000000007</v>
      </c>
    </row>
    <row r="233" spans="1:13" s="133" customFormat="1" ht="12.75" customHeight="1" x14ac:dyDescent="0.2">
      <c r="A233" s="169"/>
      <c r="B233" s="158" t="s">
        <v>38</v>
      </c>
      <c r="C233" s="158" t="s">
        <v>38</v>
      </c>
      <c r="D233" s="176" t="s">
        <v>200</v>
      </c>
      <c r="E233" s="158" t="s">
        <v>229</v>
      </c>
      <c r="F233" s="181">
        <v>7</v>
      </c>
      <c r="G233" s="177">
        <v>0</v>
      </c>
      <c r="H233" s="177">
        <v>0</v>
      </c>
      <c r="I233" s="177">
        <v>10.876666666666665</v>
      </c>
      <c r="J233" s="177">
        <v>12.4</v>
      </c>
      <c r="K233" s="177">
        <f t="shared" si="18"/>
        <v>10.876666666666665</v>
      </c>
      <c r="L233" s="177">
        <f t="shared" si="19"/>
        <v>12.4</v>
      </c>
      <c r="M233" s="168">
        <f t="shared" si="20"/>
        <v>86.8</v>
      </c>
    </row>
    <row r="234" spans="1:13" s="133" customFormat="1" ht="12.75" customHeight="1" x14ac:dyDescent="0.2">
      <c r="A234" s="169"/>
      <c r="B234" s="158" t="s">
        <v>38</v>
      </c>
      <c r="C234" s="158" t="s">
        <v>38</v>
      </c>
      <c r="D234" s="176" t="s">
        <v>201</v>
      </c>
      <c r="E234" s="158" t="s">
        <v>229</v>
      </c>
      <c r="F234" s="181">
        <v>1</v>
      </c>
      <c r="G234" s="177">
        <v>0</v>
      </c>
      <c r="H234" s="177">
        <v>0</v>
      </c>
      <c r="I234" s="177">
        <v>40.18</v>
      </c>
      <c r="J234" s="177">
        <v>45.81</v>
      </c>
      <c r="K234" s="177">
        <f t="shared" si="18"/>
        <v>40.18</v>
      </c>
      <c r="L234" s="177">
        <f t="shared" si="19"/>
        <v>45.81</v>
      </c>
      <c r="M234" s="168">
        <f t="shared" si="20"/>
        <v>45.81</v>
      </c>
    </row>
    <row r="235" spans="1:13" s="133" customFormat="1" ht="12.75" customHeight="1" x14ac:dyDescent="0.2">
      <c r="A235" s="169"/>
      <c r="B235" s="158" t="s">
        <v>38</v>
      </c>
      <c r="C235" s="158" t="s">
        <v>38</v>
      </c>
      <c r="D235" s="176" t="s">
        <v>202</v>
      </c>
      <c r="E235" s="158" t="s">
        <v>229</v>
      </c>
      <c r="F235" s="181">
        <v>1</v>
      </c>
      <c r="G235" s="177">
        <v>0</v>
      </c>
      <c r="H235" s="177">
        <v>0</v>
      </c>
      <c r="I235" s="177">
        <v>740.33</v>
      </c>
      <c r="J235" s="177">
        <v>844.12</v>
      </c>
      <c r="K235" s="177">
        <f t="shared" si="18"/>
        <v>740.33</v>
      </c>
      <c r="L235" s="177">
        <f t="shared" si="19"/>
        <v>844.12</v>
      </c>
      <c r="M235" s="168">
        <f t="shared" si="20"/>
        <v>844.12</v>
      </c>
    </row>
    <row r="236" spans="1:13" s="133" customFormat="1" ht="12.75" customHeight="1" x14ac:dyDescent="0.2">
      <c r="A236" s="169"/>
      <c r="B236" s="158" t="s">
        <v>38</v>
      </c>
      <c r="C236" s="158" t="s">
        <v>38</v>
      </c>
      <c r="D236" s="176" t="s">
        <v>203</v>
      </c>
      <c r="E236" s="158" t="s">
        <v>229</v>
      </c>
      <c r="F236" s="181">
        <v>10</v>
      </c>
      <c r="G236" s="177">
        <v>0</v>
      </c>
      <c r="H236" s="177">
        <v>0</v>
      </c>
      <c r="I236" s="177">
        <v>0.9900000000000001</v>
      </c>
      <c r="J236" s="177">
        <v>1.1299999999999999</v>
      </c>
      <c r="K236" s="177">
        <f t="shared" si="18"/>
        <v>0.9900000000000001</v>
      </c>
      <c r="L236" s="177">
        <f t="shared" si="19"/>
        <v>1.1299999999999999</v>
      </c>
      <c r="M236" s="168">
        <f t="shared" si="20"/>
        <v>11.3</v>
      </c>
    </row>
    <row r="237" spans="1:13" s="133" customFormat="1" ht="12.75" customHeight="1" x14ac:dyDescent="0.2">
      <c r="A237" s="169"/>
      <c r="B237" s="158" t="s">
        <v>38</v>
      </c>
      <c r="C237" s="158" t="s">
        <v>38</v>
      </c>
      <c r="D237" s="176" t="s">
        <v>204</v>
      </c>
      <c r="E237" s="158" t="s">
        <v>229</v>
      </c>
      <c r="F237" s="181">
        <v>1</v>
      </c>
      <c r="G237" s="177">
        <v>0</v>
      </c>
      <c r="H237" s="177">
        <v>0</v>
      </c>
      <c r="I237" s="177">
        <v>21.524999999999999</v>
      </c>
      <c r="J237" s="177">
        <v>24.54</v>
      </c>
      <c r="K237" s="177">
        <f t="shared" si="18"/>
        <v>21.524999999999999</v>
      </c>
      <c r="L237" s="177">
        <f t="shared" si="19"/>
        <v>24.54</v>
      </c>
      <c r="M237" s="168">
        <f t="shared" si="20"/>
        <v>24.54</v>
      </c>
    </row>
    <row r="238" spans="1:13" s="133" customFormat="1" ht="22.5" customHeight="1" x14ac:dyDescent="0.2">
      <c r="A238" s="169"/>
      <c r="B238" s="158" t="s">
        <v>38</v>
      </c>
      <c r="C238" s="158" t="s">
        <v>38</v>
      </c>
      <c r="D238" s="176" t="s">
        <v>205</v>
      </c>
      <c r="E238" s="158" t="s">
        <v>229</v>
      </c>
      <c r="F238" s="181">
        <v>1</v>
      </c>
      <c r="G238" s="177">
        <v>0</v>
      </c>
      <c r="H238" s="177">
        <v>0</v>
      </c>
      <c r="I238" s="177">
        <v>238.32</v>
      </c>
      <c r="J238" s="177">
        <v>271.73</v>
      </c>
      <c r="K238" s="177">
        <f t="shared" si="18"/>
        <v>238.32</v>
      </c>
      <c r="L238" s="177">
        <f t="shared" si="19"/>
        <v>271.73</v>
      </c>
      <c r="M238" s="168">
        <f t="shared" si="20"/>
        <v>271.73</v>
      </c>
    </row>
    <row r="239" spans="1:13" s="133" customFormat="1" ht="22.5" customHeight="1" x14ac:dyDescent="0.2">
      <c r="A239" s="169"/>
      <c r="B239" s="158" t="s">
        <v>38</v>
      </c>
      <c r="C239" s="158" t="s">
        <v>38</v>
      </c>
      <c r="D239" s="176" t="s">
        <v>206</v>
      </c>
      <c r="E239" s="158" t="s">
        <v>229</v>
      </c>
      <c r="F239" s="181">
        <v>1</v>
      </c>
      <c r="G239" s="177">
        <v>0</v>
      </c>
      <c r="H239" s="177">
        <v>0</v>
      </c>
      <c r="I239" s="177">
        <v>1121.9499999999998</v>
      </c>
      <c r="J239" s="177">
        <v>1279.25</v>
      </c>
      <c r="K239" s="177">
        <f t="shared" si="18"/>
        <v>1121.9499999999998</v>
      </c>
      <c r="L239" s="177">
        <f t="shared" si="19"/>
        <v>1279.25</v>
      </c>
      <c r="M239" s="168">
        <f t="shared" si="20"/>
        <v>1279.25</v>
      </c>
    </row>
    <row r="240" spans="1:13" s="133" customFormat="1" ht="12.75" customHeight="1" x14ac:dyDescent="0.2">
      <c r="A240" s="169"/>
      <c r="B240" s="158" t="s">
        <v>38</v>
      </c>
      <c r="C240" s="158" t="s">
        <v>38</v>
      </c>
      <c r="D240" s="176" t="s">
        <v>207</v>
      </c>
      <c r="E240" s="158" t="s">
        <v>229</v>
      </c>
      <c r="F240" s="181">
        <v>16</v>
      </c>
      <c r="G240" s="177">
        <v>0</v>
      </c>
      <c r="H240" s="177">
        <v>0</v>
      </c>
      <c r="I240" s="177">
        <v>1.7950000000000002</v>
      </c>
      <c r="J240" s="177">
        <v>2.0499999999999998</v>
      </c>
      <c r="K240" s="177">
        <f t="shared" si="18"/>
        <v>1.7950000000000002</v>
      </c>
      <c r="L240" s="177">
        <f t="shared" si="19"/>
        <v>2.0499999999999998</v>
      </c>
      <c r="M240" s="168">
        <f t="shared" si="20"/>
        <v>32.799999999999997</v>
      </c>
    </row>
    <row r="241" spans="1:13" s="133" customFormat="1" ht="12.75" customHeight="1" x14ac:dyDescent="0.2">
      <c r="A241" s="169"/>
      <c r="B241" s="158" t="s">
        <v>38</v>
      </c>
      <c r="C241" s="158" t="s">
        <v>38</v>
      </c>
      <c r="D241" s="176" t="s">
        <v>208</v>
      </c>
      <c r="E241" s="158" t="s">
        <v>229</v>
      </c>
      <c r="F241" s="181">
        <v>5</v>
      </c>
      <c r="G241" s="177">
        <v>0</v>
      </c>
      <c r="H241" s="177">
        <v>0</v>
      </c>
      <c r="I241" s="177">
        <v>6.7174999999999994</v>
      </c>
      <c r="J241" s="177">
        <v>7.66</v>
      </c>
      <c r="K241" s="177">
        <f t="shared" si="18"/>
        <v>6.7174999999999994</v>
      </c>
      <c r="L241" s="177">
        <f t="shared" si="19"/>
        <v>7.66</v>
      </c>
      <c r="M241" s="168">
        <f t="shared" si="20"/>
        <v>38.299999999999997</v>
      </c>
    </row>
    <row r="242" spans="1:13" s="133" customFormat="1" ht="12.75" customHeight="1" x14ac:dyDescent="0.2">
      <c r="A242" s="169"/>
      <c r="B242" s="158" t="s">
        <v>38</v>
      </c>
      <c r="C242" s="158" t="s">
        <v>38</v>
      </c>
      <c r="D242" s="176" t="s">
        <v>209</v>
      </c>
      <c r="E242" s="158" t="s">
        <v>229</v>
      </c>
      <c r="F242" s="181">
        <v>3</v>
      </c>
      <c r="G242" s="177">
        <v>0</v>
      </c>
      <c r="H242" s="177">
        <v>0</v>
      </c>
      <c r="I242" s="177">
        <v>15.926666666666668</v>
      </c>
      <c r="J242" s="177">
        <v>18.16</v>
      </c>
      <c r="K242" s="177">
        <f t="shared" si="18"/>
        <v>15.926666666666668</v>
      </c>
      <c r="L242" s="177">
        <f t="shared" si="19"/>
        <v>18.16</v>
      </c>
      <c r="M242" s="168">
        <f t="shared" si="20"/>
        <v>54.48</v>
      </c>
    </row>
    <row r="243" spans="1:13" s="133" customFormat="1" ht="12.75" customHeight="1" x14ac:dyDescent="0.2">
      <c r="A243" s="169"/>
      <c r="B243" s="158" t="s">
        <v>38</v>
      </c>
      <c r="C243" s="158" t="s">
        <v>38</v>
      </c>
      <c r="D243" s="176" t="s">
        <v>210</v>
      </c>
      <c r="E243" s="158" t="s">
        <v>229</v>
      </c>
      <c r="F243" s="181">
        <v>2</v>
      </c>
      <c r="G243" s="177">
        <v>0</v>
      </c>
      <c r="H243" s="177">
        <v>0</v>
      </c>
      <c r="I243" s="177">
        <v>15.926666666666668</v>
      </c>
      <c r="J243" s="177">
        <v>18.16</v>
      </c>
      <c r="K243" s="177">
        <f t="shared" si="18"/>
        <v>15.926666666666668</v>
      </c>
      <c r="L243" s="177">
        <f t="shared" si="19"/>
        <v>18.16</v>
      </c>
      <c r="M243" s="168">
        <f t="shared" si="20"/>
        <v>36.32</v>
      </c>
    </row>
    <row r="244" spans="1:13" s="133" customFormat="1" ht="12.75" customHeight="1" x14ac:dyDescent="0.2">
      <c r="A244" s="169"/>
      <c r="B244" s="158" t="s">
        <v>38</v>
      </c>
      <c r="C244" s="158" t="s">
        <v>38</v>
      </c>
      <c r="D244" s="176" t="s">
        <v>211</v>
      </c>
      <c r="E244" s="158" t="s">
        <v>229</v>
      </c>
      <c r="F244" s="181">
        <v>4</v>
      </c>
      <c r="G244" s="177">
        <v>0</v>
      </c>
      <c r="H244" s="177">
        <v>0</v>
      </c>
      <c r="I244" s="177">
        <v>13.530000000000001</v>
      </c>
      <c r="J244" s="177">
        <v>15.43</v>
      </c>
      <c r="K244" s="177">
        <f t="shared" si="18"/>
        <v>13.530000000000001</v>
      </c>
      <c r="L244" s="177">
        <f t="shared" si="19"/>
        <v>15.43</v>
      </c>
      <c r="M244" s="168">
        <f t="shared" si="20"/>
        <v>61.72</v>
      </c>
    </row>
    <row r="245" spans="1:13" s="133" customFormat="1" ht="22.5" customHeight="1" x14ac:dyDescent="0.2">
      <c r="A245" s="169"/>
      <c r="B245" s="158" t="s">
        <v>38</v>
      </c>
      <c r="C245" s="158" t="s">
        <v>38</v>
      </c>
      <c r="D245" s="176" t="s">
        <v>212</v>
      </c>
      <c r="E245" s="158" t="s">
        <v>229</v>
      </c>
      <c r="F245" s="181">
        <v>2</v>
      </c>
      <c r="G245" s="177">
        <v>0</v>
      </c>
      <c r="H245" s="177">
        <v>0</v>
      </c>
      <c r="I245" s="177">
        <v>220.0625</v>
      </c>
      <c r="J245" s="177">
        <v>250.92</v>
      </c>
      <c r="K245" s="177">
        <f t="shared" ref="K245:K261" si="21">I245+G245</f>
        <v>220.0625</v>
      </c>
      <c r="L245" s="177">
        <f t="shared" ref="L245:L261" si="22">H245+J245</f>
        <v>250.92</v>
      </c>
      <c r="M245" s="168">
        <f t="shared" ref="M245:M261" si="23">ROUND(F245*L245,2)</f>
        <v>501.84</v>
      </c>
    </row>
    <row r="246" spans="1:13" s="133" customFormat="1" ht="12.75" customHeight="1" x14ac:dyDescent="0.2">
      <c r="A246" s="169"/>
      <c r="B246" s="158" t="s">
        <v>38</v>
      </c>
      <c r="C246" s="158" t="s">
        <v>38</v>
      </c>
      <c r="D246" s="176" t="s">
        <v>213</v>
      </c>
      <c r="E246" s="158" t="s">
        <v>229</v>
      </c>
      <c r="F246" s="181">
        <v>2</v>
      </c>
      <c r="G246" s="177">
        <v>0</v>
      </c>
      <c r="H246" s="177">
        <v>0</v>
      </c>
      <c r="I246" s="177">
        <v>310.36666666666662</v>
      </c>
      <c r="J246" s="177">
        <v>353.88</v>
      </c>
      <c r="K246" s="177">
        <f t="shared" si="21"/>
        <v>310.36666666666662</v>
      </c>
      <c r="L246" s="177">
        <f t="shared" si="22"/>
        <v>353.88</v>
      </c>
      <c r="M246" s="168">
        <f t="shared" si="23"/>
        <v>707.76</v>
      </c>
    </row>
    <row r="247" spans="1:13" s="133" customFormat="1" ht="12.75" customHeight="1" x14ac:dyDescent="0.2">
      <c r="A247" s="169"/>
      <c r="B247" s="158" t="s">
        <v>38</v>
      </c>
      <c r="C247" s="158" t="s">
        <v>38</v>
      </c>
      <c r="D247" s="176" t="s">
        <v>214</v>
      </c>
      <c r="E247" s="158" t="s">
        <v>46</v>
      </c>
      <c r="F247" s="181">
        <v>35</v>
      </c>
      <c r="G247" s="177">
        <v>0</v>
      </c>
      <c r="H247" s="177">
        <v>0</v>
      </c>
      <c r="I247" s="177">
        <v>3.0150000000000001</v>
      </c>
      <c r="J247" s="177">
        <v>3.44</v>
      </c>
      <c r="K247" s="177">
        <f t="shared" si="21"/>
        <v>3.0150000000000001</v>
      </c>
      <c r="L247" s="177">
        <f t="shared" si="22"/>
        <v>3.44</v>
      </c>
      <c r="M247" s="168">
        <f t="shared" si="23"/>
        <v>120.4</v>
      </c>
    </row>
    <row r="248" spans="1:13" s="133" customFormat="1" ht="12.75" customHeight="1" x14ac:dyDescent="0.2">
      <c r="A248" s="169"/>
      <c r="B248" s="158" t="s">
        <v>38</v>
      </c>
      <c r="C248" s="158" t="s">
        <v>38</v>
      </c>
      <c r="D248" s="176" t="s">
        <v>215</v>
      </c>
      <c r="E248" s="158" t="s">
        <v>46</v>
      </c>
      <c r="F248" s="181">
        <v>35</v>
      </c>
      <c r="G248" s="177">
        <v>0</v>
      </c>
      <c r="H248" s="177">
        <v>0</v>
      </c>
      <c r="I248" s="177">
        <v>3.0150000000000001</v>
      </c>
      <c r="J248" s="177">
        <v>3.44</v>
      </c>
      <c r="K248" s="177">
        <f t="shared" si="21"/>
        <v>3.0150000000000001</v>
      </c>
      <c r="L248" s="177">
        <f t="shared" si="22"/>
        <v>3.44</v>
      </c>
      <c r="M248" s="168">
        <f t="shared" si="23"/>
        <v>120.4</v>
      </c>
    </row>
    <row r="249" spans="1:13" s="133" customFormat="1" ht="12.75" customHeight="1" x14ac:dyDescent="0.2">
      <c r="A249" s="169"/>
      <c r="B249" s="158" t="s">
        <v>38</v>
      </c>
      <c r="C249" s="158" t="s">
        <v>38</v>
      </c>
      <c r="D249" s="176" t="s">
        <v>216</v>
      </c>
      <c r="E249" s="158" t="s">
        <v>46</v>
      </c>
      <c r="F249" s="181">
        <v>35</v>
      </c>
      <c r="G249" s="177">
        <v>0</v>
      </c>
      <c r="H249" s="177">
        <v>0</v>
      </c>
      <c r="I249" s="177">
        <v>3.0150000000000001</v>
      </c>
      <c r="J249" s="177">
        <v>3.44</v>
      </c>
      <c r="K249" s="177">
        <f t="shared" si="21"/>
        <v>3.0150000000000001</v>
      </c>
      <c r="L249" s="177">
        <f t="shared" si="22"/>
        <v>3.44</v>
      </c>
      <c r="M249" s="168">
        <f t="shared" si="23"/>
        <v>120.4</v>
      </c>
    </row>
    <row r="250" spans="1:13" s="133" customFormat="1" ht="12.75" customHeight="1" x14ac:dyDescent="0.2">
      <c r="A250" s="169"/>
      <c r="B250" s="158" t="s">
        <v>38</v>
      </c>
      <c r="C250" s="158" t="s">
        <v>38</v>
      </c>
      <c r="D250" s="176" t="s">
        <v>217</v>
      </c>
      <c r="E250" s="158" t="s">
        <v>46</v>
      </c>
      <c r="F250" s="181">
        <v>35</v>
      </c>
      <c r="G250" s="177">
        <v>0</v>
      </c>
      <c r="H250" s="177">
        <v>0</v>
      </c>
      <c r="I250" s="177">
        <v>3.0150000000000001</v>
      </c>
      <c r="J250" s="177">
        <v>3.44</v>
      </c>
      <c r="K250" s="177">
        <f t="shared" si="21"/>
        <v>3.0150000000000001</v>
      </c>
      <c r="L250" s="177">
        <f t="shared" si="22"/>
        <v>3.44</v>
      </c>
      <c r="M250" s="168">
        <f t="shared" si="23"/>
        <v>120.4</v>
      </c>
    </row>
    <row r="251" spans="1:13" s="133" customFormat="1" ht="12.75" customHeight="1" x14ac:dyDescent="0.2">
      <c r="A251" s="169"/>
      <c r="B251" s="158" t="s">
        <v>38</v>
      </c>
      <c r="C251" s="158" t="s">
        <v>38</v>
      </c>
      <c r="D251" s="176" t="s">
        <v>218</v>
      </c>
      <c r="E251" s="158" t="s">
        <v>46</v>
      </c>
      <c r="F251" s="181">
        <v>35</v>
      </c>
      <c r="G251" s="177">
        <v>0</v>
      </c>
      <c r="H251" s="177">
        <v>0</v>
      </c>
      <c r="I251" s="177">
        <v>3.0150000000000001</v>
      </c>
      <c r="J251" s="177">
        <v>3.44</v>
      </c>
      <c r="K251" s="177">
        <f t="shared" si="21"/>
        <v>3.0150000000000001</v>
      </c>
      <c r="L251" s="177">
        <f t="shared" si="22"/>
        <v>3.44</v>
      </c>
      <c r="M251" s="168">
        <f t="shared" si="23"/>
        <v>120.4</v>
      </c>
    </row>
    <row r="252" spans="1:13" s="133" customFormat="1" ht="12.75" customHeight="1" x14ac:dyDescent="0.2">
      <c r="A252" s="169"/>
      <c r="B252" s="158" t="s">
        <v>38</v>
      </c>
      <c r="C252" s="158" t="s">
        <v>38</v>
      </c>
      <c r="D252" s="176" t="s">
        <v>219</v>
      </c>
      <c r="E252" s="158" t="s">
        <v>46</v>
      </c>
      <c r="F252" s="181">
        <v>20</v>
      </c>
      <c r="G252" s="177">
        <v>0</v>
      </c>
      <c r="H252" s="177">
        <v>0</v>
      </c>
      <c r="I252" s="177">
        <v>5.3550000000000004</v>
      </c>
      <c r="J252" s="177">
        <v>6.11</v>
      </c>
      <c r="K252" s="177">
        <f t="shared" si="21"/>
        <v>5.3550000000000004</v>
      </c>
      <c r="L252" s="177">
        <f t="shared" si="22"/>
        <v>6.11</v>
      </c>
      <c r="M252" s="168">
        <f t="shared" si="23"/>
        <v>122.2</v>
      </c>
    </row>
    <row r="253" spans="1:13" s="133" customFormat="1" ht="12.75" customHeight="1" x14ac:dyDescent="0.2">
      <c r="A253" s="169"/>
      <c r="B253" s="158" t="s">
        <v>38</v>
      </c>
      <c r="C253" s="158" t="s">
        <v>38</v>
      </c>
      <c r="D253" s="176" t="s">
        <v>220</v>
      </c>
      <c r="E253" s="158" t="s">
        <v>46</v>
      </c>
      <c r="F253" s="181">
        <v>30</v>
      </c>
      <c r="G253" s="177">
        <v>0</v>
      </c>
      <c r="H253" s="177">
        <v>0</v>
      </c>
      <c r="I253" s="177">
        <v>1.6475</v>
      </c>
      <c r="J253" s="177">
        <v>1.88</v>
      </c>
      <c r="K253" s="177">
        <f t="shared" si="21"/>
        <v>1.6475</v>
      </c>
      <c r="L253" s="177">
        <f t="shared" si="22"/>
        <v>1.88</v>
      </c>
      <c r="M253" s="168">
        <f t="shared" si="23"/>
        <v>56.4</v>
      </c>
    </row>
    <row r="254" spans="1:13" s="133" customFormat="1" ht="12.75" customHeight="1" x14ac:dyDescent="0.2">
      <c r="A254" s="169"/>
      <c r="B254" s="158" t="s">
        <v>38</v>
      </c>
      <c r="C254" s="158" t="s">
        <v>38</v>
      </c>
      <c r="D254" s="176" t="s">
        <v>221</v>
      </c>
      <c r="E254" s="158" t="s">
        <v>229</v>
      </c>
      <c r="F254" s="181">
        <v>1</v>
      </c>
      <c r="G254" s="177">
        <v>0</v>
      </c>
      <c r="H254" s="177">
        <v>0</v>
      </c>
      <c r="I254" s="177">
        <v>27.555</v>
      </c>
      <c r="J254" s="177">
        <v>31.42</v>
      </c>
      <c r="K254" s="177">
        <f t="shared" si="21"/>
        <v>27.555</v>
      </c>
      <c r="L254" s="177">
        <f t="shared" si="22"/>
        <v>31.42</v>
      </c>
      <c r="M254" s="168">
        <f t="shared" si="23"/>
        <v>31.42</v>
      </c>
    </row>
    <row r="255" spans="1:13" s="133" customFormat="1" ht="12.75" customHeight="1" x14ac:dyDescent="0.2">
      <c r="A255" s="169"/>
      <c r="B255" s="158" t="s">
        <v>38</v>
      </c>
      <c r="C255" s="158" t="s">
        <v>38</v>
      </c>
      <c r="D255" s="176" t="s">
        <v>222</v>
      </c>
      <c r="E255" s="158" t="s">
        <v>229</v>
      </c>
      <c r="F255" s="181">
        <v>1</v>
      </c>
      <c r="G255" s="177">
        <v>0</v>
      </c>
      <c r="H255" s="177">
        <v>0</v>
      </c>
      <c r="I255" s="177">
        <v>104.5675</v>
      </c>
      <c r="J255" s="177">
        <v>119.23</v>
      </c>
      <c r="K255" s="177">
        <f t="shared" si="21"/>
        <v>104.5675</v>
      </c>
      <c r="L255" s="177">
        <f t="shared" si="22"/>
        <v>119.23</v>
      </c>
      <c r="M255" s="168">
        <f t="shared" si="23"/>
        <v>119.23</v>
      </c>
    </row>
    <row r="256" spans="1:13" s="133" customFormat="1" ht="22.5" customHeight="1" x14ac:dyDescent="0.2">
      <c r="A256" s="169"/>
      <c r="B256" s="158" t="s">
        <v>38</v>
      </c>
      <c r="C256" s="158" t="s">
        <v>38</v>
      </c>
      <c r="D256" s="176" t="s">
        <v>223</v>
      </c>
      <c r="E256" s="158" t="s">
        <v>229</v>
      </c>
      <c r="F256" s="181">
        <v>1</v>
      </c>
      <c r="G256" s="177">
        <v>0</v>
      </c>
      <c r="H256" s="177">
        <v>0</v>
      </c>
      <c r="I256" s="177">
        <v>1947.7766666666666</v>
      </c>
      <c r="J256" s="177">
        <v>2220.85</v>
      </c>
      <c r="K256" s="177">
        <f t="shared" si="21"/>
        <v>1947.7766666666666</v>
      </c>
      <c r="L256" s="177">
        <f t="shared" si="22"/>
        <v>2220.85</v>
      </c>
      <c r="M256" s="168">
        <f t="shared" si="23"/>
        <v>2220.85</v>
      </c>
    </row>
    <row r="257" spans="1:13" s="133" customFormat="1" ht="12.75" customHeight="1" x14ac:dyDescent="0.2">
      <c r="A257" s="169"/>
      <c r="B257" s="158" t="s">
        <v>38</v>
      </c>
      <c r="C257" s="158" t="s">
        <v>38</v>
      </c>
      <c r="D257" s="176" t="s">
        <v>224</v>
      </c>
      <c r="E257" s="158" t="s">
        <v>46</v>
      </c>
      <c r="F257" s="181">
        <v>3.5</v>
      </c>
      <c r="G257" s="177">
        <v>0</v>
      </c>
      <c r="H257" s="177">
        <v>0</v>
      </c>
      <c r="I257" s="177">
        <v>17.125</v>
      </c>
      <c r="J257" s="177">
        <v>19.53</v>
      </c>
      <c r="K257" s="177">
        <f t="shared" si="21"/>
        <v>17.125</v>
      </c>
      <c r="L257" s="177">
        <f t="shared" si="22"/>
        <v>19.53</v>
      </c>
      <c r="M257" s="168">
        <f t="shared" si="23"/>
        <v>68.36</v>
      </c>
    </row>
    <row r="258" spans="1:13" s="133" customFormat="1" ht="12.75" customHeight="1" x14ac:dyDescent="0.2">
      <c r="A258" s="169"/>
      <c r="B258" s="158" t="s">
        <v>38</v>
      </c>
      <c r="C258" s="158" t="s">
        <v>38</v>
      </c>
      <c r="D258" s="176" t="s">
        <v>225</v>
      </c>
      <c r="E258" s="158" t="s">
        <v>46</v>
      </c>
      <c r="F258" s="181">
        <v>1.5</v>
      </c>
      <c r="G258" s="177">
        <v>0</v>
      </c>
      <c r="H258" s="177">
        <v>0</v>
      </c>
      <c r="I258" s="177">
        <v>4.3999999999999995</v>
      </c>
      <c r="J258" s="177">
        <v>5.0199999999999996</v>
      </c>
      <c r="K258" s="177">
        <f t="shared" si="21"/>
        <v>4.3999999999999995</v>
      </c>
      <c r="L258" s="177">
        <f t="shared" si="22"/>
        <v>5.0199999999999996</v>
      </c>
      <c r="M258" s="168">
        <f t="shared" si="23"/>
        <v>7.53</v>
      </c>
    </row>
    <row r="259" spans="1:13" s="133" customFormat="1" ht="12.75" customHeight="1" x14ac:dyDescent="0.2">
      <c r="A259" s="169"/>
      <c r="B259" s="158" t="s">
        <v>38</v>
      </c>
      <c r="C259" s="158" t="s">
        <v>38</v>
      </c>
      <c r="D259" s="176" t="s">
        <v>226</v>
      </c>
      <c r="E259" s="158" t="s">
        <v>46</v>
      </c>
      <c r="F259" s="181">
        <v>1</v>
      </c>
      <c r="G259" s="177">
        <v>0</v>
      </c>
      <c r="H259" s="177">
        <v>0</v>
      </c>
      <c r="I259" s="177">
        <v>51.752500000000005</v>
      </c>
      <c r="J259" s="177">
        <v>59.01</v>
      </c>
      <c r="K259" s="177">
        <f t="shared" si="21"/>
        <v>51.752500000000005</v>
      </c>
      <c r="L259" s="177">
        <f t="shared" si="22"/>
        <v>59.01</v>
      </c>
      <c r="M259" s="168">
        <f t="shared" si="23"/>
        <v>59.01</v>
      </c>
    </row>
    <row r="260" spans="1:13" s="133" customFormat="1" ht="12.75" customHeight="1" x14ac:dyDescent="0.2">
      <c r="A260" s="169"/>
      <c r="B260" s="158" t="s">
        <v>38</v>
      </c>
      <c r="C260" s="158" t="s">
        <v>38</v>
      </c>
      <c r="D260" s="176" t="s">
        <v>227</v>
      </c>
      <c r="E260" s="158" t="s">
        <v>46</v>
      </c>
      <c r="F260" s="181">
        <v>1</v>
      </c>
      <c r="G260" s="177">
        <v>0</v>
      </c>
      <c r="H260" s="177">
        <v>0</v>
      </c>
      <c r="I260" s="177">
        <v>13.473333333333334</v>
      </c>
      <c r="J260" s="177">
        <v>15.36</v>
      </c>
      <c r="K260" s="177">
        <f t="shared" si="21"/>
        <v>13.473333333333334</v>
      </c>
      <c r="L260" s="177">
        <f t="shared" si="22"/>
        <v>15.36</v>
      </c>
      <c r="M260" s="168">
        <f t="shared" si="23"/>
        <v>15.36</v>
      </c>
    </row>
    <row r="261" spans="1:13" s="133" customFormat="1" ht="12.75" customHeight="1" x14ac:dyDescent="0.2">
      <c r="A261" s="169"/>
      <c r="B261" s="158" t="s">
        <v>38</v>
      </c>
      <c r="C261" s="158" t="s">
        <v>38</v>
      </c>
      <c r="D261" s="176" t="s">
        <v>228</v>
      </c>
      <c r="E261" s="158" t="s">
        <v>46</v>
      </c>
      <c r="F261" s="181">
        <v>1</v>
      </c>
      <c r="G261" s="177">
        <v>0</v>
      </c>
      <c r="H261" s="177">
        <v>0</v>
      </c>
      <c r="I261" s="177">
        <v>23.103333333333335</v>
      </c>
      <c r="J261" s="177">
        <v>26.34</v>
      </c>
      <c r="K261" s="177">
        <f t="shared" si="21"/>
        <v>23.103333333333335</v>
      </c>
      <c r="L261" s="177">
        <f t="shared" si="22"/>
        <v>26.34</v>
      </c>
      <c r="M261" s="168">
        <f t="shared" si="23"/>
        <v>26.34</v>
      </c>
    </row>
    <row r="262" spans="1:13" s="119" customFormat="1" ht="12" customHeight="1" x14ac:dyDescent="0.2">
      <c r="A262" s="169"/>
      <c r="B262" s="166"/>
      <c r="C262" s="158"/>
      <c r="D262" s="176"/>
      <c r="E262" s="158"/>
      <c r="F262" s="181"/>
      <c r="G262" s="167"/>
      <c r="H262" s="167"/>
      <c r="I262" s="167"/>
      <c r="J262" s="167"/>
      <c r="K262" s="167"/>
      <c r="L262" s="167"/>
      <c r="M262" s="168"/>
    </row>
    <row r="263" spans="1:13" s="119" customFormat="1" ht="12" customHeight="1" x14ac:dyDescent="0.2">
      <c r="A263" s="169"/>
      <c r="B263" s="160"/>
      <c r="C263" s="160"/>
      <c r="D263" s="170" t="s">
        <v>47</v>
      </c>
      <c r="E263" s="161"/>
      <c r="F263" s="181"/>
      <c r="G263" s="171"/>
      <c r="H263" s="167"/>
      <c r="I263" s="167"/>
      <c r="J263" s="167"/>
      <c r="K263" s="167"/>
      <c r="L263" s="167"/>
      <c r="M263" s="172">
        <f>SUM(M182:M261)</f>
        <v>33692.51</v>
      </c>
    </row>
    <row r="264" spans="1:13" s="119" customFormat="1" ht="12" customHeight="1" x14ac:dyDescent="0.2">
      <c r="A264" s="169"/>
      <c r="B264" s="160"/>
      <c r="C264" s="160"/>
      <c r="D264" s="170"/>
      <c r="E264" s="161"/>
      <c r="F264" s="181"/>
      <c r="G264" s="171"/>
      <c r="H264" s="167"/>
      <c r="I264" s="167"/>
      <c r="J264" s="167"/>
      <c r="K264" s="167"/>
      <c r="L264" s="167"/>
      <c r="M264" s="172"/>
    </row>
    <row r="265" spans="1:13" s="117" customFormat="1" ht="12" customHeight="1" x14ac:dyDescent="0.2">
      <c r="A265" s="173" t="s">
        <v>428</v>
      </c>
      <c r="B265" s="166"/>
      <c r="C265" s="158"/>
      <c r="D265" s="170" t="s">
        <v>236</v>
      </c>
      <c r="E265" s="161"/>
      <c r="F265" s="181"/>
      <c r="G265" s="171"/>
      <c r="H265" s="167"/>
      <c r="I265" s="167"/>
      <c r="J265" s="167"/>
      <c r="K265" s="167"/>
      <c r="L265" s="167"/>
      <c r="M265" s="172"/>
    </row>
    <row r="266" spans="1:13" s="117" customFormat="1" ht="24" customHeight="1" x14ac:dyDescent="0.2">
      <c r="A266" s="169"/>
      <c r="B266" s="166">
        <v>83724</v>
      </c>
      <c r="C266" s="158" t="s">
        <v>96</v>
      </c>
      <c r="D266" s="176" t="s">
        <v>564</v>
      </c>
      <c r="E266" s="158" t="s">
        <v>232</v>
      </c>
      <c r="F266" s="181">
        <v>250</v>
      </c>
      <c r="G266" s="177">
        <v>0.95</v>
      </c>
      <c r="H266" s="177">
        <v>1.18</v>
      </c>
      <c r="I266" s="177">
        <v>0</v>
      </c>
      <c r="J266" s="177">
        <v>0</v>
      </c>
      <c r="K266" s="177">
        <f>I266+G266</f>
        <v>0.95</v>
      </c>
      <c r="L266" s="177">
        <f>H266+J266</f>
        <v>1.18</v>
      </c>
      <c r="M266" s="168">
        <f>ROUND(F266*L266,2)</f>
        <v>295</v>
      </c>
    </row>
    <row r="267" spans="1:13" s="117" customFormat="1" ht="12.75" customHeight="1" x14ac:dyDescent="0.2">
      <c r="A267" s="169"/>
      <c r="B267" s="158" t="s">
        <v>294</v>
      </c>
      <c r="C267" s="158" t="s">
        <v>96</v>
      </c>
      <c r="D267" s="176" t="s">
        <v>295</v>
      </c>
      <c r="E267" s="158" t="s">
        <v>48</v>
      </c>
      <c r="F267" s="181">
        <v>4</v>
      </c>
      <c r="G267" s="177">
        <v>51.57</v>
      </c>
      <c r="H267" s="177">
        <v>64.03</v>
      </c>
      <c r="I267" s="177">
        <v>0</v>
      </c>
      <c r="J267" s="177">
        <v>0</v>
      </c>
      <c r="K267" s="177">
        <f>I267+G267</f>
        <v>51.57</v>
      </c>
      <c r="L267" s="177">
        <f>H267+J267</f>
        <v>64.03</v>
      </c>
      <c r="M267" s="168">
        <f>ROUND(F267*L267,2)</f>
        <v>256.12</v>
      </c>
    </row>
    <row r="268" spans="1:13" s="117" customFormat="1" ht="12.75" customHeight="1" x14ac:dyDescent="0.2">
      <c r="A268" s="169"/>
      <c r="B268" s="158" t="s">
        <v>296</v>
      </c>
      <c r="C268" s="158" t="s">
        <v>96</v>
      </c>
      <c r="D268" s="176" t="s">
        <v>297</v>
      </c>
      <c r="E268" s="158" t="s">
        <v>48</v>
      </c>
      <c r="F268" s="181">
        <v>1</v>
      </c>
      <c r="G268" s="177">
        <v>487.18</v>
      </c>
      <c r="H268" s="177">
        <v>604.92999999999995</v>
      </c>
      <c r="I268" s="177">
        <v>0</v>
      </c>
      <c r="J268" s="177">
        <v>0</v>
      </c>
      <c r="K268" s="177">
        <f>I268+G268</f>
        <v>487.18</v>
      </c>
      <c r="L268" s="177">
        <f>H268+J268</f>
        <v>604.92999999999995</v>
      </c>
      <c r="M268" s="168">
        <f>ROUND(F268*L268,2)</f>
        <v>604.92999999999995</v>
      </c>
    </row>
    <row r="269" spans="1:13" s="117" customFormat="1" ht="12.75" customHeight="1" x14ac:dyDescent="0.2">
      <c r="A269" s="169"/>
      <c r="B269" s="160"/>
      <c r="C269" s="160"/>
      <c r="D269" s="170" t="s">
        <v>47</v>
      </c>
      <c r="E269" s="158"/>
      <c r="F269" s="181"/>
      <c r="G269" s="177"/>
      <c r="H269" s="177"/>
      <c r="I269" s="177"/>
      <c r="J269" s="177"/>
      <c r="K269" s="177"/>
      <c r="L269" s="177"/>
      <c r="M269" s="312">
        <f>SUM(M266:M268)</f>
        <v>1156.05</v>
      </c>
    </row>
    <row r="270" spans="1:13" s="119" customFormat="1" ht="12" customHeight="1" x14ac:dyDescent="0.2">
      <c r="A270" s="169"/>
      <c r="B270" s="160"/>
      <c r="C270" s="160"/>
      <c r="D270" s="170"/>
      <c r="E270" s="161"/>
      <c r="F270" s="181"/>
      <c r="G270" s="171"/>
      <c r="H270" s="167"/>
      <c r="I270" s="167"/>
      <c r="J270" s="167"/>
      <c r="K270" s="167"/>
      <c r="L270" s="167"/>
      <c r="M270" s="168"/>
    </row>
    <row r="271" spans="1:13" s="119" customFormat="1" ht="12" customHeight="1" x14ac:dyDescent="0.2">
      <c r="A271" s="169"/>
      <c r="B271" s="160"/>
      <c r="C271" s="160"/>
      <c r="D271" s="170" t="s">
        <v>54</v>
      </c>
      <c r="E271" s="161"/>
      <c r="F271" s="181"/>
      <c r="G271" s="171"/>
      <c r="H271" s="167"/>
      <c r="I271" s="167"/>
      <c r="J271" s="167"/>
      <c r="K271" s="167"/>
      <c r="L271" s="167"/>
      <c r="M271" s="168"/>
    </row>
    <row r="272" spans="1:13" s="119" customFormat="1" ht="12" customHeight="1" x14ac:dyDescent="0.2">
      <c r="A272" s="173" t="s">
        <v>429</v>
      </c>
      <c r="B272" s="160"/>
      <c r="C272" s="160"/>
      <c r="D272" s="170" t="s">
        <v>15</v>
      </c>
      <c r="E272" s="161"/>
      <c r="F272" s="181"/>
      <c r="G272" s="171"/>
      <c r="H272" s="167"/>
      <c r="I272" s="167"/>
      <c r="J272" s="167"/>
      <c r="K272" s="167"/>
      <c r="L272" s="167"/>
      <c r="M272" s="168"/>
    </row>
    <row r="273" spans="1:13" s="120" customFormat="1" ht="12" customHeight="1" x14ac:dyDescent="0.2">
      <c r="A273" s="169"/>
      <c r="B273" s="158" t="s">
        <v>38</v>
      </c>
      <c r="C273" s="158" t="s">
        <v>38</v>
      </c>
      <c r="D273" s="176" t="s">
        <v>336</v>
      </c>
      <c r="E273" s="158" t="s">
        <v>48</v>
      </c>
      <c r="F273" s="181">
        <v>2</v>
      </c>
      <c r="G273" s="167">
        <v>0</v>
      </c>
      <c r="H273" s="167">
        <v>0</v>
      </c>
      <c r="I273" s="167">
        <v>252.53017</v>
      </c>
      <c r="J273" s="167">
        <v>287.93</v>
      </c>
      <c r="K273" s="167">
        <f t="shared" ref="K273:K291" si="24">I273+G273</f>
        <v>252.53017</v>
      </c>
      <c r="L273" s="167">
        <f t="shared" ref="L273:L291" si="25">H273+J273</f>
        <v>287.93</v>
      </c>
      <c r="M273" s="168">
        <f t="shared" ref="M273:M291" si="26">ROUND(F273*L273,2)</f>
        <v>575.86</v>
      </c>
    </row>
    <row r="274" spans="1:13" s="120" customFormat="1" ht="12" customHeight="1" x14ac:dyDescent="0.2">
      <c r="A274" s="169"/>
      <c r="B274" s="158" t="s">
        <v>38</v>
      </c>
      <c r="C274" s="158" t="s">
        <v>38</v>
      </c>
      <c r="D274" s="176" t="s">
        <v>337</v>
      </c>
      <c r="E274" s="158" t="s">
        <v>48</v>
      </c>
      <c r="F274" s="181">
        <v>1</v>
      </c>
      <c r="G274" s="167">
        <v>0</v>
      </c>
      <c r="H274" s="167">
        <v>0</v>
      </c>
      <c r="I274" s="167">
        <v>221.00895170000001</v>
      </c>
      <c r="J274" s="167">
        <v>251.99</v>
      </c>
      <c r="K274" s="167">
        <f t="shared" si="24"/>
        <v>221.00895170000001</v>
      </c>
      <c r="L274" s="167">
        <f t="shared" si="25"/>
        <v>251.99</v>
      </c>
      <c r="M274" s="168">
        <f t="shared" si="26"/>
        <v>251.99</v>
      </c>
    </row>
    <row r="275" spans="1:13" s="120" customFormat="1" ht="12" customHeight="1" x14ac:dyDescent="0.2">
      <c r="A275" s="169"/>
      <c r="B275" s="158" t="s">
        <v>38</v>
      </c>
      <c r="C275" s="158" t="s">
        <v>38</v>
      </c>
      <c r="D275" s="176" t="s">
        <v>338</v>
      </c>
      <c r="E275" s="158" t="s">
        <v>48</v>
      </c>
      <c r="F275" s="181">
        <v>1</v>
      </c>
      <c r="G275" s="167">
        <v>0</v>
      </c>
      <c r="H275" s="167">
        <v>0</v>
      </c>
      <c r="I275" s="167">
        <v>164.14213480000001</v>
      </c>
      <c r="J275" s="167">
        <v>187.15</v>
      </c>
      <c r="K275" s="167">
        <f t="shared" si="24"/>
        <v>164.14213480000001</v>
      </c>
      <c r="L275" s="167">
        <f t="shared" si="25"/>
        <v>187.15</v>
      </c>
      <c r="M275" s="168">
        <f t="shared" si="26"/>
        <v>187.15</v>
      </c>
    </row>
    <row r="276" spans="1:13" s="120" customFormat="1" ht="12" customHeight="1" x14ac:dyDescent="0.2">
      <c r="A276" s="169"/>
      <c r="B276" s="158" t="s">
        <v>38</v>
      </c>
      <c r="C276" s="158" t="s">
        <v>38</v>
      </c>
      <c r="D276" s="176" t="s">
        <v>339</v>
      </c>
      <c r="E276" s="158" t="s">
        <v>46</v>
      </c>
      <c r="F276" s="181">
        <v>4</v>
      </c>
      <c r="G276" s="167">
        <v>0</v>
      </c>
      <c r="H276" s="167">
        <v>0</v>
      </c>
      <c r="I276" s="167">
        <v>28</v>
      </c>
      <c r="J276" s="167">
        <v>31.93</v>
      </c>
      <c r="K276" s="167">
        <f t="shared" si="24"/>
        <v>28</v>
      </c>
      <c r="L276" s="167">
        <f t="shared" si="25"/>
        <v>31.93</v>
      </c>
      <c r="M276" s="168">
        <f t="shared" si="26"/>
        <v>127.72</v>
      </c>
    </row>
    <row r="277" spans="1:13" s="120" customFormat="1" ht="12" customHeight="1" x14ac:dyDescent="0.2">
      <c r="A277" s="169"/>
      <c r="B277" s="158" t="s">
        <v>38</v>
      </c>
      <c r="C277" s="158" t="s">
        <v>38</v>
      </c>
      <c r="D277" s="176" t="s">
        <v>347</v>
      </c>
      <c r="E277" s="158" t="s">
        <v>48</v>
      </c>
      <c r="F277" s="181">
        <v>3</v>
      </c>
      <c r="G277" s="167">
        <v>0</v>
      </c>
      <c r="H277" s="167">
        <v>0</v>
      </c>
      <c r="I277" s="167">
        <v>142.84</v>
      </c>
      <c r="J277" s="167">
        <v>162.87</v>
      </c>
      <c r="K277" s="167">
        <f t="shared" si="24"/>
        <v>142.84</v>
      </c>
      <c r="L277" s="167">
        <f t="shared" si="25"/>
        <v>162.87</v>
      </c>
      <c r="M277" s="168">
        <f t="shared" si="26"/>
        <v>488.61</v>
      </c>
    </row>
    <row r="278" spans="1:13" s="120" customFormat="1" ht="12" customHeight="1" x14ac:dyDescent="0.2">
      <c r="A278" s="169"/>
      <c r="B278" s="158" t="s">
        <v>38</v>
      </c>
      <c r="C278" s="158" t="s">
        <v>38</v>
      </c>
      <c r="D278" s="176" t="s">
        <v>340</v>
      </c>
      <c r="E278" s="158" t="s">
        <v>48</v>
      </c>
      <c r="F278" s="181">
        <v>2</v>
      </c>
      <c r="G278" s="167">
        <v>0</v>
      </c>
      <c r="H278" s="167">
        <v>0</v>
      </c>
      <c r="I278" s="167">
        <v>569.82666666666671</v>
      </c>
      <c r="J278" s="167">
        <v>649.72</v>
      </c>
      <c r="K278" s="167">
        <f t="shared" si="24"/>
        <v>569.82666666666671</v>
      </c>
      <c r="L278" s="167">
        <f t="shared" si="25"/>
        <v>649.72</v>
      </c>
      <c r="M278" s="168">
        <f t="shared" si="26"/>
        <v>1299.44</v>
      </c>
    </row>
    <row r="279" spans="1:13" s="120" customFormat="1" ht="12" customHeight="1" x14ac:dyDescent="0.2">
      <c r="A279" s="169"/>
      <c r="B279" s="158" t="s">
        <v>38</v>
      </c>
      <c r="C279" s="158" t="s">
        <v>38</v>
      </c>
      <c r="D279" s="176" t="s">
        <v>344</v>
      </c>
      <c r="E279" s="158" t="s">
        <v>48</v>
      </c>
      <c r="F279" s="181">
        <v>2</v>
      </c>
      <c r="G279" s="167">
        <v>0</v>
      </c>
      <c r="H279" s="167">
        <v>0</v>
      </c>
      <c r="I279" s="167">
        <v>143.52500000000001</v>
      </c>
      <c r="J279" s="167">
        <v>163.65</v>
      </c>
      <c r="K279" s="167">
        <f t="shared" si="24"/>
        <v>143.52500000000001</v>
      </c>
      <c r="L279" s="167">
        <f t="shared" si="25"/>
        <v>163.65</v>
      </c>
      <c r="M279" s="168">
        <f t="shared" si="26"/>
        <v>327.3</v>
      </c>
    </row>
    <row r="280" spans="1:13" s="120" customFormat="1" ht="22.5" customHeight="1" x14ac:dyDescent="0.2">
      <c r="A280" s="169"/>
      <c r="B280" s="158" t="s">
        <v>38</v>
      </c>
      <c r="C280" s="158" t="s">
        <v>38</v>
      </c>
      <c r="D280" s="176" t="s">
        <v>341</v>
      </c>
      <c r="E280" s="158" t="s">
        <v>48</v>
      </c>
      <c r="F280" s="181">
        <v>2</v>
      </c>
      <c r="G280" s="167">
        <v>0</v>
      </c>
      <c r="H280" s="167">
        <v>0</v>
      </c>
      <c r="I280" s="167">
        <v>511.29666666666668</v>
      </c>
      <c r="J280" s="167">
        <v>582.98</v>
      </c>
      <c r="K280" s="167">
        <f t="shared" si="24"/>
        <v>511.29666666666668</v>
      </c>
      <c r="L280" s="167">
        <f t="shared" si="25"/>
        <v>582.98</v>
      </c>
      <c r="M280" s="168">
        <f t="shared" si="26"/>
        <v>1165.96</v>
      </c>
    </row>
    <row r="281" spans="1:13" s="120" customFormat="1" ht="12" customHeight="1" x14ac:dyDescent="0.2">
      <c r="A281" s="169"/>
      <c r="B281" s="158" t="s">
        <v>38</v>
      </c>
      <c r="C281" s="158" t="s">
        <v>38</v>
      </c>
      <c r="D281" s="176" t="s">
        <v>2</v>
      </c>
      <c r="E281" s="158" t="s">
        <v>48</v>
      </c>
      <c r="F281" s="181">
        <v>1</v>
      </c>
      <c r="G281" s="167">
        <v>0</v>
      </c>
      <c r="H281" s="167">
        <v>0</v>
      </c>
      <c r="I281" s="167">
        <v>2136.5833333333335</v>
      </c>
      <c r="J281" s="167">
        <v>2436.13</v>
      </c>
      <c r="K281" s="167">
        <f t="shared" si="24"/>
        <v>2136.5833333333335</v>
      </c>
      <c r="L281" s="167">
        <f t="shared" si="25"/>
        <v>2436.13</v>
      </c>
      <c r="M281" s="168">
        <f t="shared" si="26"/>
        <v>2436.13</v>
      </c>
    </row>
    <row r="282" spans="1:13" s="120" customFormat="1" ht="12" customHeight="1" x14ac:dyDescent="0.2">
      <c r="A282" s="169"/>
      <c r="B282" s="158" t="s">
        <v>38</v>
      </c>
      <c r="C282" s="158" t="s">
        <v>38</v>
      </c>
      <c r="D282" s="176" t="s">
        <v>343</v>
      </c>
      <c r="E282" s="158" t="s">
        <v>48</v>
      </c>
      <c r="F282" s="181">
        <v>1</v>
      </c>
      <c r="G282" s="167">
        <v>0</v>
      </c>
      <c r="H282" s="167">
        <v>0</v>
      </c>
      <c r="I282" s="167">
        <v>387</v>
      </c>
      <c r="J282" s="167">
        <v>441.26</v>
      </c>
      <c r="K282" s="167">
        <f t="shared" si="24"/>
        <v>387</v>
      </c>
      <c r="L282" s="167">
        <f t="shared" si="25"/>
        <v>441.26</v>
      </c>
      <c r="M282" s="168">
        <f t="shared" si="26"/>
        <v>441.26</v>
      </c>
    </row>
    <row r="283" spans="1:13" s="120" customFormat="1" ht="12" customHeight="1" x14ac:dyDescent="0.2">
      <c r="A283" s="169"/>
      <c r="B283" s="158"/>
      <c r="C283" s="158"/>
      <c r="D283" s="176" t="s">
        <v>348</v>
      </c>
      <c r="E283" s="158" t="s">
        <v>48</v>
      </c>
      <c r="F283" s="181">
        <v>1</v>
      </c>
      <c r="G283" s="167">
        <v>0</v>
      </c>
      <c r="H283" s="167">
        <v>0</v>
      </c>
      <c r="I283" s="167">
        <v>166</v>
      </c>
      <c r="J283" s="167">
        <v>189.27</v>
      </c>
      <c r="K283" s="167">
        <f t="shared" si="24"/>
        <v>166</v>
      </c>
      <c r="L283" s="167">
        <f t="shared" si="25"/>
        <v>189.27</v>
      </c>
      <c r="M283" s="168">
        <f t="shared" si="26"/>
        <v>189.27</v>
      </c>
    </row>
    <row r="284" spans="1:13" s="120" customFormat="1" ht="12" customHeight="1" x14ac:dyDescent="0.2">
      <c r="A284" s="169"/>
      <c r="B284" s="158"/>
      <c r="C284" s="158" t="s">
        <v>38</v>
      </c>
      <c r="D284" s="176" t="s">
        <v>342</v>
      </c>
      <c r="E284" s="158" t="s">
        <v>48</v>
      </c>
      <c r="F284" s="181">
        <v>1</v>
      </c>
      <c r="G284" s="167">
        <v>0</v>
      </c>
      <c r="H284" s="167">
        <v>0</v>
      </c>
      <c r="I284" s="167">
        <v>450.454025</v>
      </c>
      <c r="J284" s="167">
        <v>513.61</v>
      </c>
      <c r="K284" s="167">
        <f t="shared" si="24"/>
        <v>450.454025</v>
      </c>
      <c r="L284" s="167">
        <f t="shared" si="25"/>
        <v>513.61</v>
      </c>
      <c r="M284" s="168">
        <f t="shared" si="26"/>
        <v>513.61</v>
      </c>
    </row>
    <row r="285" spans="1:13" s="120" customFormat="1" ht="12" customHeight="1" x14ac:dyDescent="0.2">
      <c r="A285" s="169"/>
      <c r="B285" s="158"/>
      <c r="C285" s="158" t="s">
        <v>38</v>
      </c>
      <c r="D285" s="176" t="s">
        <v>345</v>
      </c>
      <c r="E285" s="158" t="s">
        <v>48</v>
      </c>
      <c r="F285" s="181">
        <v>2</v>
      </c>
      <c r="G285" s="167">
        <v>0</v>
      </c>
      <c r="H285" s="167">
        <v>0</v>
      </c>
      <c r="I285" s="167">
        <v>215.44333333333336</v>
      </c>
      <c r="J285" s="167">
        <v>245.65</v>
      </c>
      <c r="K285" s="167">
        <f t="shared" si="24"/>
        <v>215.44333333333336</v>
      </c>
      <c r="L285" s="167">
        <f t="shared" si="25"/>
        <v>245.65</v>
      </c>
      <c r="M285" s="168">
        <f t="shared" si="26"/>
        <v>491.3</v>
      </c>
    </row>
    <row r="286" spans="1:13" s="120" customFormat="1" ht="12" customHeight="1" x14ac:dyDescent="0.2">
      <c r="A286" s="169"/>
      <c r="B286" s="158"/>
      <c r="C286" s="158" t="s">
        <v>38</v>
      </c>
      <c r="D286" s="176" t="s">
        <v>346</v>
      </c>
      <c r="E286" s="158" t="s">
        <v>48</v>
      </c>
      <c r="F286" s="181">
        <v>1</v>
      </c>
      <c r="G286" s="167">
        <v>0</v>
      </c>
      <c r="H286" s="167">
        <v>0</v>
      </c>
      <c r="I286" s="167">
        <v>64.253333333333345</v>
      </c>
      <c r="J286" s="167">
        <v>73.260000000000005</v>
      </c>
      <c r="K286" s="167">
        <f t="shared" si="24"/>
        <v>64.253333333333345</v>
      </c>
      <c r="L286" s="167">
        <f t="shared" si="25"/>
        <v>73.260000000000005</v>
      </c>
      <c r="M286" s="168">
        <f t="shared" si="26"/>
        <v>73.260000000000005</v>
      </c>
    </row>
    <row r="287" spans="1:13" s="120" customFormat="1" ht="12" customHeight="1" x14ac:dyDescent="0.2">
      <c r="A287" s="169"/>
      <c r="B287" s="158">
        <v>9817</v>
      </c>
      <c r="C287" s="158" t="s">
        <v>96</v>
      </c>
      <c r="D287" s="176" t="s">
        <v>575</v>
      </c>
      <c r="E287" s="158" t="s">
        <v>46</v>
      </c>
      <c r="F287" s="181">
        <v>2.6</v>
      </c>
      <c r="G287" s="167">
        <v>0</v>
      </c>
      <c r="H287" s="167">
        <v>0</v>
      </c>
      <c r="I287" s="167">
        <v>11.86</v>
      </c>
      <c r="J287" s="167">
        <v>13.52</v>
      </c>
      <c r="K287" s="167">
        <f t="shared" si="24"/>
        <v>11.86</v>
      </c>
      <c r="L287" s="167">
        <f t="shared" si="25"/>
        <v>13.52</v>
      </c>
      <c r="M287" s="168">
        <f t="shared" si="26"/>
        <v>35.15</v>
      </c>
    </row>
    <row r="288" spans="1:13" s="120" customFormat="1" ht="12" customHeight="1" x14ac:dyDescent="0.2">
      <c r="A288" s="169"/>
      <c r="B288" s="158">
        <v>20070</v>
      </c>
      <c r="C288" s="158" t="s">
        <v>96</v>
      </c>
      <c r="D288" s="176" t="s">
        <v>576</v>
      </c>
      <c r="E288" s="158" t="s">
        <v>46</v>
      </c>
      <c r="F288" s="181">
        <v>0.3</v>
      </c>
      <c r="G288" s="167">
        <v>0</v>
      </c>
      <c r="H288" s="167">
        <v>0</v>
      </c>
      <c r="I288" s="167">
        <v>6.4</v>
      </c>
      <c r="J288" s="167">
        <v>7.75</v>
      </c>
      <c r="K288" s="167">
        <f t="shared" si="24"/>
        <v>6.4</v>
      </c>
      <c r="L288" s="167">
        <f t="shared" si="25"/>
        <v>7.75</v>
      </c>
      <c r="M288" s="168">
        <f t="shared" si="26"/>
        <v>2.33</v>
      </c>
    </row>
    <row r="289" spans="1:13" s="119" customFormat="1" ht="22.5" customHeight="1" x14ac:dyDescent="0.2">
      <c r="A289" s="169"/>
      <c r="B289" s="158">
        <v>10</v>
      </c>
      <c r="C289" s="158" t="s">
        <v>235</v>
      </c>
      <c r="D289" s="176" t="s">
        <v>462</v>
      </c>
      <c r="E289" s="158" t="s">
        <v>333</v>
      </c>
      <c r="F289" s="181">
        <v>1</v>
      </c>
      <c r="G289" s="167">
        <v>0</v>
      </c>
      <c r="H289" s="167">
        <v>0</v>
      </c>
      <c r="I289" s="167">
        <v>724.48</v>
      </c>
      <c r="J289" s="167">
        <v>826.05</v>
      </c>
      <c r="K289" s="167">
        <f t="shared" si="24"/>
        <v>724.48</v>
      </c>
      <c r="L289" s="167">
        <f t="shared" si="25"/>
        <v>826.05</v>
      </c>
      <c r="M289" s="168">
        <f t="shared" si="26"/>
        <v>826.05</v>
      </c>
    </row>
    <row r="290" spans="1:13" s="120" customFormat="1" ht="23.25" customHeight="1" x14ac:dyDescent="0.2">
      <c r="A290" s="169"/>
      <c r="B290" s="166">
        <v>761</v>
      </c>
      <c r="C290" s="158" t="s">
        <v>96</v>
      </c>
      <c r="D290" s="176" t="s">
        <v>578</v>
      </c>
      <c r="E290" s="158" t="s">
        <v>48</v>
      </c>
      <c r="F290" s="181">
        <v>2</v>
      </c>
      <c r="G290" s="167">
        <v>0</v>
      </c>
      <c r="H290" s="167">
        <v>0</v>
      </c>
      <c r="I290" s="167">
        <v>7555.2</v>
      </c>
      <c r="J290" s="167">
        <v>8614.44</v>
      </c>
      <c r="K290" s="167">
        <f t="shared" si="24"/>
        <v>7555.2</v>
      </c>
      <c r="L290" s="167">
        <f t="shared" si="25"/>
        <v>8614.44</v>
      </c>
      <c r="M290" s="168">
        <f t="shared" si="26"/>
        <v>17228.88</v>
      </c>
    </row>
    <row r="291" spans="1:13" s="120" customFormat="1" ht="22.5" customHeight="1" x14ac:dyDescent="0.2">
      <c r="A291" s="169"/>
      <c r="B291" s="166">
        <v>21075</v>
      </c>
      <c r="C291" s="158" t="s">
        <v>96</v>
      </c>
      <c r="D291" s="176" t="s">
        <v>118</v>
      </c>
      <c r="E291" s="158" t="s">
        <v>48</v>
      </c>
      <c r="F291" s="181">
        <v>2</v>
      </c>
      <c r="G291" s="167">
        <v>0</v>
      </c>
      <c r="H291" s="167">
        <v>0</v>
      </c>
      <c r="I291" s="167">
        <v>525.11</v>
      </c>
      <c r="J291" s="167">
        <v>598.73</v>
      </c>
      <c r="K291" s="167">
        <f t="shared" si="24"/>
        <v>525.11</v>
      </c>
      <c r="L291" s="167">
        <f t="shared" si="25"/>
        <v>598.73</v>
      </c>
      <c r="M291" s="168">
        <f t="shared" si="26"/>
        <v>1197.46</v>
      </c>
    </row>
    <row r="292" spans="1:13" s="119" customFormat="1" ht="12" customHeight="1" x14ac:dyDescent="0.2">
      <c r="A292" s="169"/>
      <c r="B292" s="166"/>
      <c r="C292" s="158"/>
      <c r="D292" s="176"/>
      <c r="E292" s="158"/>
      <c r="F292" s="181"/>
      <c r="G292" s="167"/>
      <c r="H292" s="167"/>
      <c r="I292" s="167"/>
      <c r="J292" s="167"/>
      <c r="K292" s="167"/>
      <c r="L292" s="167"/>
      <c r="M292" s="168"/>
    </row>
    <row r="293" spans="1:13" s="117" customFormat="1" ht="12" customHeight="1" x14ac:dyDescent="0.2">
      <c r="A293" s="169"/>
      <c r="B293" s="160"/>
      <c r="C293" s="160"/>
      <c r="D293" s="170" t="s">
        <v>47</v>
      </c>
      <c r="E293" s="161"/>
      <c r="F293" s="181"/>
      <c r="G293" s="171"/>
      <c r="H293" s="167"/>
      <c r="I293" s="167"/>
      <c r="J293" s="167"/>
      <c r="K293" s="167"/>
      <c r="L293" s="167"/>
      <c r="M293" s="172">
        <f>SUM(M273:M291)</f>
        <v>27858.73</v>
      </c>
    </row>
    <row r="294" spans="1:13" s="117" customFormat="1" ht="12" customHeight="1" x14ac:dyDescent="0.2">
      <c r="A294" s="169"/>
      <c r="B294" s="160"/>
      <c r="C294" s="160"/>
      <c r="D294" s="170"/>
      <c r="E294" s="161"/>
      <c r="F294" s="181"/>
      <c r="G294" s="171"/>
      <c r="H294" s="167"/>
      <c r="I294" s="167"/>
      <c r="J294" s="167"/>
      <c r="K294" s="167"/>
      <c r="L294" s="167"/>
      <c r="M294" s="168"/>
    </row>
    <row r="295" spans="1:13" s="117" customFormat="1" ht="12" customHeight="1" x14ac:dyDescent="0.2">
      <c r="A295" s="169"/>
      <c r="B295" s="160"/>
      <c r="C295" s="160"/>
      <c r="D295" s="170" t="s">
        <v>0</v>
      </c>
      <c r="E295" s="161"/>
      <c r="F295" s="181"/>
      <c r="G295" s="171"/>
      <c r="H295" s="167"/>
      <c r="I295" s="167"/>
      <c r="J295" s="167"/>
      <c r="K295" s="167"/>
      <c r="L295" s="167"/>
      <c r="M295" s="168"/>
    </row>
    <row r="296" spans="1:13" s="136" customFormat="1" ht="12" customHeight="1" x14ac:dyDescent="0.2">
      <c r="A296" s="173" t="s">
        <v>430</v>
      </c>
      <c r="B296" s="183"/>
      <c r="C296" s="183"/>
      <c r="D296" s="170" t="s">
        <v>57</v>
      </c>
      <c r="E296" s="183"/>
      <c r="F296" s="293"/>
      <c r="G296" s="190"/>
      <c r="H296" s="190"/>
      <c r="I296" s="190"/>
      <c r="J296" s="190"/>
      <c r="K296" s="190"/>
      <c r="L296" s="190"/>
      <c r="M296" s="313"/>
    </row>
    <row r="297" spans="1:13" s="136" customFormat="1" ht="12" customHeight="1" x14ac:dyDescent="0.2">
      <c r="A297" s="182"/>
      <c r="B297" s="183"/>
      <c r="C297" s="183"/>
      <c r="D297" s="170"/>
      <c r="E297" s="183"/>
      <c r="F297" s="293"/>
      <c r="G297" s="190"/>
      <c r="H297" s="190"/>
      <c r="I297" s="190"/>
      <c r="J297" s="190"/>
      <c r="K297" s="190"/>
      <c r="L297" s="190"/>
      <c r="M297" s="191"/>
    </row>
    <row r="298" spans="1:13" s="117" customFormat="1" ht="12" customHeight="1" x14ac:dyDescent="0.2">
      <c r="A298" s="169"/>
      <c r="B298" s="160"/>
      <c r="C298" s="160"/>
      <c r="D298" s="170" t="s">
        <v>58</v>
      </c>
      <c r="E298" s="161"/>
      <c r="F298" s="181"/>
      <c r="G298" s="171"/>
      <c r="H298" s="167"/>
      <c r="I298" s="167"/>
      <c r="J298" s="167"/>
      <c r="K298" s="167"/>
      <c r="L298" s="167"/>
      <c r="M298" s="168"/>
    </row>
    <row r="299" spans="1:13" s="119" customFormat="1" ht="12" customHeight="1" x14ac:dyDescent="0.2">
      <c r="A299" s="173"/>
      <c r="B299" s="160"/>
      <c r="C299" s="160"/>
      <c r="D299" s="170" t="s">
        <v>22</v>
      </c>
      <c r="E299" s="161"/>
      <c r="F299" s="181"/>
      <c r="G299" s="171"/>
      <c r="H299" s="167"/>
      <c r="I299" s="167"/>
      <c r="J299" s="167"/>
      <c r="K299" s="167"/>
      <c r="L299" s="167"/>
      <c r="M299" s="168"/>
    </row>
    <row r="300" spans="1:13" s="120" customFormat="1" ht="21.75" customHeight="1" x14ac:dyDescent="0.2">
      <c r="A300" s="169"/>
      <c r="B300" s="158" t="s">
        <v>240</v>
      </c>
      <c r="C300" s="158" t="s">
        <v>96</v>
      </c>
      <c r="D300" s="176" t="s">
        <v>555</v>
      </c>
      <c r="E300" s="158" t="s">
        <v>50</v>
      </c>
      <c r="F300" s="181">
        <v>8.6</v>
      </c>
      <c r="G300" s="167">
        <v>33.04</v>
      </c>
      <c r="H300" s="167">
        <v>41.03</v>
      </c>
      <c r="I300" s="167">
        <v>0</v>
      </c>
      <c r="J300" s="167">
        <v>0</v>
      </c>
      <c r="K300" s="167">
        <f>I300+G300</f>
        <v>33.04</v>
      </c>
      <c r="L300" s="167">
        <f>H300+J300</f>
        <v>41.03</v>
      </c>
      <c r="M300" s="168">
        <f>ROUND(F300*L300,2)</f>
        <v>352.86</v>
      </c>
    </row>
    <row r="301" spans="1:13" s="120" customFormat="1" ht="12" customHeight="1" x14ac:dyDescent="0.2">
      <c r="A301" s="169"/>
      <c r="B301" s="158" t="s">
        <v>100</v>
      </c>
      <c r="C301" s="158" t="s">
        <v>96</v>
      </c>
      <c r="D301" s="176" t="s">
        <v>510</v>
      </c>
      <c r="E301" s="158" t="s">
        <v>50</v>
      </c>
      <c r="F301" s="181">
        <v>0.9</v>
      </c>
      <c r="G301" s="167">
        <v>38.64</v>
      </c>
      <c r="H301" s="167">
        <v>47.98</v>
      </c>
      <c r="I301" s="167">
        <v>0</v>
      </c>
      <c r="J301" s="167">
        <v>0</v>
      </c>
      <c r="K301" s="167">
        <f>I301+G301</f>
        <v>38.64</v>
      </c>
      <c r="L301" s="167">
        <f>H301+J301</f>
        <v>47.98</v>
      </c>
      <c r="M301" s="168">
        <f>ROUND(F301*L301,2)</f>
        <v>43.18</v>
      </c>
    </row>
    <row r="302" spans="1:13" s="117" customFormat="1" ht="12" customHeight="1" x14ac:dyDescent="0.2">
      <c r="A302" s="173" t="s">
        <v>431</v>
      </c>
      <c r="B302" s="160"/>
      <c r="C302" s="160"/>
      <c r="D302" s="170" t="s">
        <v>67</v>
      </c>
      <c r="E302" s="161"/>
      <c r="F302" s="181"/>
      <c r="G302" s="171"/>
      <c r="H302" s="167"/>
      <c r="I302" s="167"/>
      <c r="J302" s="167"/>
      <c r="K302" s="167"/>
      <c r="L302" s="167"/>
      <c r="M302" s="168"/>
    </row>
    <row r="303" spans="1:13" s="469" customFormat="1" ht="22.5" customHeight="1" x14ac:dyDescent="0.2">
      <c r="A303" s="169"/>
      <c r="B303" s="166" t="s">
        <v>237</v>
      </c>
      <c r="C303" s="158" t="s">
        <v>96</v>
      </c>
      <c r="D303" s="157" t="s">
        <v>544</v>
      </c>
      <c r="E303" s="158" t="s">
        <v>45</v>
      </c>
      <c r="F303" s="181">
        <v>61.49</v>
      </c>
      <c r="G303" s="167">
        <v>4.78</v>
      </c>
      <c r="H303" s="167">
        <v>5.94</v>
      </c>
      <c r="I303" s="167">
        <v>0</v>
      </c>
      <c r="J303" s="167">
        <v>0</v>
      </c>
      <c r="K303" s="167">
        <f>I303+G303</f>
        <v>4.78</v>
      </c>
      <c r="L303" s="167">
        <f>H303+J303</f>
        <v>5.94</v>
      </c>
      <c r="M303" s="168">
        <f>ROUND(F303*L303,2)</f>
        <v>365.25</v>
      </c>
    </row>
    <row r="304" spans="1:13" s="119" customFormat="1" ht="12" customHeight="1" x14ac:dyDescent="0.2">
      <c r="A304" s="173" t="s">
        <v>432</v>
      </c>
      <c r="B304" s="160"/>
      <c r="C304" s="160"/>
      <c r="D304" s="170" t="s">
        <v>59</v>
      </c>
      <c r="E304" s="161"/>
      <c r="F304" s="181"/>
      <c r="G304" s="171"/>
      <c r="H304" s="167"/>
      <c r="I304" s="167"/>
      <c r="J304" s="167"/>
      <c r="K304" s="167"/>
      <c r="L304" s="167"/>
      <c r="M304" s="168"/>
    </row>
    <row r="305" spans="1:13" s="120" customFormat="1" ht="22.5" customHeight="1" x14ac:dyDescent="0.2">
      <c r="A305" s="169"/>
      <c r="B305" s="158" t="s">
        <v>301</v>
      </c>
      <c r="C305" s="158" t="s">
        <v>96</v>
      </c>
      <c r="D305" s="176" t="s">
        <v>549</v>
      </c>
      <c r="E305" s="158" t="s">
        <v>45</v>
      </c>
      <c r="F305" s="181">
        <v>45.28</v>
      </c>
      <c r="G305" s="167">
        <v>7.03</v>
      </c>
      <c r="H305" s="167">
        <v>8.73</v>
      </c>
      <c r="I305" s="167">
        <v>0</v>
      </c>
      <c r="J305" s="167">
        <v>0</v>
      </c>
      <c r="K305" s="167">
        <f>I305+G305</f>
        <v>7.03</v>
      </c>
      <c r="L305" s="167">
        <f>H305+J305</f>
        <v>8.73</v>
      </c>
      <c r="M305" s="168">
        <f>ROUND(F305*L305,2)</f>
        <v>395.29</v>
      </c>
    </row>
    <row r="306" spans="1:13" s="120" customFormat="1" ht="12" customHeight="1" x14ac:dyDescent="0.2">
      <c r="A306" s="169"/>
      <c r="B306" s="166">
        <v>72921</v>
      </c>
      <c r="C306" s="158" t="s">
        <v>96</v>
      </c>
      <c r="D306" s="176" t="s">
        <v>119</v>
      </c>
      <c r="E306" s="158" t="s">
        <v>1</v>
      </c>
      <c r="F306" s="181">
        <v>15.66</v>
      </c>
      <c r="G306" s="167">
        <v>56.61</v>
      </c>
      <c r="H306" s="167">
        <v>70.290000000000006</v>
      </c>
      <c r="I306" s="167">
        <v>0</v>
      </c>
      <c r="J306" s="167">
        <v>0</v>
      </c>
      <c r="K306" s="167">
        <f>I306+G306</f>
        <v>56.61</v>
      </c>
      <c r="L306" s="167">
        <f>H306+J306</f>
        <v>70.290000000000006</v>
      </c>
      <c r="M306" s="168">
        <f>ROUND(F306*L306,2)</f>
        <v>1100.74</v>
      </c>
    </row>
    <row r="307" spans="1:13" s="119" customFormat="1" ht="10.5" customHeight="1" x14ac:dyDescent="0.2">
      <c r="A307" s="173" t="s">
        <v>433</v>
      </c>
      <c r="B307" s="160"/>
      <c r="C307" s="160"/>
      <c r="D307" s="170" t="s">
        <v>60</v>
      </c>
      <c r="E307" s="161"/>
      <c r="F307" s="181"/>
      <c r="G307" s="171"/>
      <c r="H307" s="167"/>
      <c r="I307" s="167"/>
      <c r="J307" s="167"/>
      <c r="K307" s="167"/>
      <c r="L307" s="167"/>
      <c r="M307" s="168"/>
    </row>
    <row r="308" spans="1:13" s="473" customFormat="1" ht="36" customHeight="1" x14ac:dyDescent="0.2">
      <c r="A308" s="173"/>
      <c r="B308" s="158">
        <v>72888</v>
      </c>
      <c r="C308" s="158" t="s">
        <v>96</v>
      </c>
      <c r="D308" s="176" t="s">
        <v>558</v>
      </c>
      <c r="E308" s="158" t="s">
        <v>1</v>
      </c>
      <c r="F308" s="181">
        <v>16.21</v>
      </c>
      <c r="G308" s="167">
        <v>0.81</v>
      </c>
      <c r="H308" s="167">
        <v>1.01</v>
      </c>
      <c r="I308" s="167">
        <v>0</v>
      </c>
      <c r="J308" s="167">
        <v>0</v>
      </c>
      <c r="K308" s="167">
        <f>I308+G308</f>
        <v>0.81</v>
      </c>
      <c r="L308" s="167">
        <f>H308+J308</f>
        <v>1.01</v>
      </c>
      <c r="M308" s="168">
        <f>ROUND(F308*L308,2)</f>
        <v>16.37</v>
      </c>
    </row>
    <row r="309" spans="1:13" s="136" customFormat="1" ht="24" customHeight="1" x14ac:dyDescent="0.2">
      <c r="A309" s="173"/>
      <c r="B309" s="166">
        <v>72887</v>
      </c>
      <c r="C309" s="158" t="s">
        <v>96</v>
      </c>
      <c r="D309" s="176" t="s">
        <v>554</v>
      </c>
      <c r="E309" s="158" t="s">
        <v>238</v>
      </c>
      <c r="F309" s="181">
        <f>F308*1.5</f>
        <v>24.315000000000001</v>
      </c>
      <c r="G309" s="167">
        <v>0.78</v>
      </c>
      <c r="H309" s="167">
        <v>0.97</v>
      </c>
      <c r="I309" s="167">
        <v>0</v>
      </c>
      <c r="J309" s="167">
        <v>0</v>
      </c>
      <c r="K309" s="167">
        <f>I309+G309</f>
        <v>0.78</v>
      </c>
      <c r="L309" s="167">
        <f>H309+J309</f>
        <v>0.97</v>
      </c>
      <c r="M309" s="168">
        <f>ROUND(F309*L309,2)</f>
        <v>23.59</v>
      </c>
    </row>
    <row r="310" spans="1:13" s="119" customFormat="1" ht="12" customHeight="1" x14ac:dyDescent="0.2">
      <c r="A310" s="169"/>
      <c r="B310" s="160"/>
      <c r="C310" s="160"/>
      <c r="D310" s="170" t="s">
        <v>25</v>
      </c>
      <c r="E310" s="161"/>
      <c r="F310" s="181"/>
      <c r="G310" s="171"/>
      <c r="H310" s="167"/>
      <c r="I310" s="167"/>
      <c r="J310" s="167"/>
      <c r="K310" s="167"/>
      <c r="L310" s="167"/>
      <c r="M310" s="168"/>
    </row>
    <row r="311" spans="1:13" s="119" customFormat="1" ht="12" customHeight="1" x14ac:dyDescent="0.2">
      <c r="A311" s="173" t="s">
        <v>434</v>
      </c>
      <c r="B311" s="160"/>
      <c r="C311" s="160"/>
      <c r="D311" s="170" t="s">
        <v>332</v>
      </c>
      <c r="E311" s="161"/>
      <c r="F311" s="181"/>
      <c r="G311" s="171"/>
      <c r="H311" s="167"/>
      <c r="I311" s="167"/>
      <c r="J311" s="167"/>
      <c r="K311" s="167"/>
      <c r="L311" s="167"/>
      <c r="M311" s="168"/>
    </row>
    <row r="312" spans="1:13" s="120" customFormat="1" ht="12" customHeight="1" x14ac:dyDescent="0.2">
      <c r="A312" s="169"/>
      <c r="B312" s="158">
        <v>12</v>
      </c>
      <c r="C312" s="158" t="s">
        <v>235</v>
      </c>
      <c r="D312" s="176" t="s">
        <v>566</v>
      </c>
      <c r="E312" s="158" t="s">
        <v>46</v>
      </c>
      <c r="F312" s="181">
        <f>F324</f>
        <v>86</v>
      </c>
      <c r="G312" s="167">
        <v>4.53</v>
      </c>
      <c r="H312" s="167">
        <v>5.62</v>
      </c>
      <c r="I312" s="167">
        <v>0</v>
      </c>
      <c r="J312" s="167">
        <v>0</v>
      </c>
      <c r="K312" s="167">
        <f>I312+G312</f>
        <v>4.53</v>
      </c>
      <c r="L312" s="167">
        <f>H312+J312</f>
        <v>5.62</v>
      </c>
      <c r="M312" s="168">
        <f>ROUND(F312*L312,2)</f>
        <v>483.32</v>
      </c>
    </row>
    <row r="313" spans="1:13" s="119" customFormat="1" ht="12" customHeight="1" x14ac:dyDescent="0.2">
      <c r="A313" s="169"/>
      <c r="B313" s="158"/>
      <c r="C313" s="158"/>
      <c r="D313" s="176"/>
      <c r="E313" s="158"/>
      <c r="F313" s="181"/>
      <c r="G313" s="167"/>
      <c r="H313" s="167"/>
      <c r="I313" s="167"/>
      <c r="J313" s="167"/>
      <c r="K313" s="167"/>
      <c r="L313" s="167"/>
      <c r="M313" s="168"/>
    </row>
    <row r="314" spans="1:13" s="119" customFormat="1" ht="12" customHeight="1" x14ac:dyDescent="0.2">
      <c r="A314" s="169"/>
      <c r="B314" s="160"/>
      <c r="C314" s="160"/>
      <c r="D314" s="170" t="s">
        <v>383</v>
      </c>
      <c r="E314" s="161"/>
      <c r="F314" s="181"/>
      <c r="G314" s="171"/>
      <c r="H314" s="167"/>
      <c r="I314" s="167"/>
      <c r="J314" s="167"/>
      <c r="K314" s="167"/>
      <c r="L314" s="167"/>
      <c r="M314" s="168"/>
    </row>
    <row r="315" spans="1:13" s="120" customFormat="1" ht="12" customHeight="1" x14ac:dyDescent="0.2">
      <c r="A315" s="169"/>
      <c r="B315" s="158" t="s">
        <v>38</v>
      </c>
      <c r="C315" s="158" t="s">
        <v>38</v>
      </c>
      <c r="D315" s="176" t="s">
        <v>568</v>
      </c>
      <c r="E315" s="158" t="s">
        <v>46</v>
      </c>
      <c r="F315" s="181">
        <f>F312</f>
        <v>86</v>
      </c>
      <c r="G315" s="167">
        <v>0</v>
      </c>
      <c r="H315" s="167">
        <v>0</v>
      </c>
      <c r="I315" s="167">
        <v>39.520000000000003</v>
      </c>
      <c r="J315" s="167">
        <v>45.06</v>
      </c>
      <c r="K315" s="167">
        <f>I315+G315</f>
        <v>39.520000000000003</v>
      </c>
      <c r="L315" s="167">
        <f>H315+J315</f>
        <v>45.06</v>
      </c>
      <c r="M315" s="168">
        <f>ROUND(F315*L315,2)</f>
        <v>3875.16</v>
      </c>
    </row>
    <row r="316" spans="1:13" s="119" customFormat="1" ht="12" customHeight="1" x14ac:dyDescent="0.2">
      <c r="A316" s="169"/>
      <c r="B316" s="166"/>
      <c r="C316" s="158"/>
      <c r="D316" s="176"/>
      <c r="E316" s="158"/>
      <c r="F316" s="181"/>
      <c r="G316" s="167"/>
      <c r="H316" s="167"/>
      <c r="I316" s="167"/>
      <c r="J316" s="167"/>
      <c r="K316" s="167"/>
      <c r="L316" s="167"/>
      <c r="M316" s="168"/>
    </row>
    <row r="317" spans="1:13" s="119" customFormat="1" ht="12" customHeight="1" x14ac:dyDescent="0.2">
      <c r="A317" s="169"/>
      <c r="B317" s="160"/>
      <c r="C317" s="160"/>
      <c r="D317" s="170" t="s">
        <v>47</v>
      </c>
      <c r="E317" s="161"/>
      <c r="F317" s="181"/>
      <c r="G317" s="171"/>
      <c r="H317" s="167"/>
      <c r="I317" s="167"/>
      <c r="J317" s="167"/>
      <c r="K317" s="167"/>
      <c r="L317" s="167"/>
      <c r="M317" s="172">
        <f>SUM(M300:M315)</f>
        <v>6655.76</v>
      </c>
    </row>
    <row r="318" spans="1:13" s="119" customFormat="1" ht="12" customHeight="1" x14ac:dyDescent="0.2">
      <c r="A318" s="169"/>
      <c r="B318" s="160"/>
      <c r="C318" s="160"/>
      <c r="D318" s="170"/>
      <c r="E318" s="161"/>
      <c r="F318" s="181"/>
      <c r="G318" s="171"/>
      <c r="H318" s="167"/>
      <c r="I318" s="167"/>
      <c r="J318" s="167"/>
      <c r="K318" s="167"/>
      <c r="L318" s="167"/>
      <c r="M318" s="168"/>
    </row>
    <row r="319" spans="1:13" s="119" customFormat="1" ht="12" customHeight="1" x14ac:dyDescent="0.2">
      <c r="A319" s="173" t="s">
        <v>435</v>
      </c>
      <c r="B319" s="160"/>
      <c r="C319" s="160"/>
      <c r="D319" s="170" t="s">
        <v>54</v>
      </c>
      <c r="E319" s="161"/>
      <c r="F319" s="181"/>
      <c r="G319" s="171"/>
      <c r="H319" s="167"/>
      <c r="I319" s="167"/>
      <c r="J319" s="167"/>
      <c r="K319" s="167"/>
      <c r="L319" s="167"/>
      <c r="M319" s="168"/>
    </row>
    <row r="320" spans="1:13" s="119" customFormat="1" ht="12" customHeight="1" x14ac:dyDescent="0.2">
      <c r="A320" s="169"/>
      <c r="B320" s="166">
        <v>4372</v>
      </c>
      <c r="C320" s="158" t="s">
        <v>96</v>
      </c>
      <c r="D320" s="176" t="s">
        <v>274</v>
      </c>
      <c r="E320" s="158" t="s">
        <v>333</v>
      </c>
      <c r="F320" s="181">
        <v>14</v>
      </c>
      <c r="G320" s="167">
        <v>0</v>
      </c>
      <c r="H320" s="167">
        <v>0</v>
      </c>
      <c r="I320" s="167">
        <v>8.42</v>
      </c>
      <c r="J320" s="167">
        <v>9.6</v>
      </c>
      <c r="K320" s="167">
        <f>I320+G320</f>
        <v>8.42</v>
      </c>
      <c r="L320" s="167">
        <f>H320+J320</f>
        <v>9.6</v>
      </c>
      <c r="M320" s="168">
        <f>ROUND(F320*L320,2)</f>
        <v>134.4</v>
      </c>
    </row>
    <row r="321" spans="1:13" s="119" customFormat="1" ht="12" customHeight="1" x14ac:dyDescent="0.2">
      <c r="A321" s="173" t="s">
        <v>436</v>
      </c>
      <c r="B321" s="160"/>
      <c r="C321" s="160"/>
      <c r="D321" s="170" t="s">
        <v>23</v>
      </c>
      <c r="E321" s="161"/>
      <c r="F321" s="181"/>
      <c r="G321" s="171"/>
      <c r="H321" s="167"/>
      <c r="I321" s="167"/>
      <c r="J321" s="167"/>
      <c r="K321" s="167"/>
      <c r="L321" s="167"/>
      <c r="M321" s="168"/>
    </row>
    <row r="322" spans="1:13" s="314" customFormat="1" ht="12" customHeight="1" x14ac:dyDescent="0.2">
      <c r="A322" s="173"/>
      <c r="B322" s="161" t="s">
        <v>38</v>
      </c>
      <c r="C322" s="161" t="s">
        <v>38</v>
      </c>
      <c r="D322" s="176" t="s">
        <v>348</v>
      </c>
      <c r="E322" s="158" t="s">
        <v>158</v>
      </c>
      <c r="F322" s="181">
        <v>2</v>
      </c>
      <c r="G322" s="167">
        <v>0</v>
      </c>
      <c r="H322" s="167">
        <v>0</v>
      </c>
      <c r="I322" s="167">
        <v>166</v>
      </c>
      <c r="J322" s="167">
        <v>189.27</v>
      </c>
      <c r="K322" s="167">
        <f>I322+G322</f>
        <v>166</v>
      </c>
      <c r="L322" s="167">
        <f>H322+J322</f>
        <v>189.27</v>
      </c>
      <c r="M322" s="168">
        <f>ROUND(F322*L322,2)</f>
        <v>378.54</v>
      </c>
    </row>
    <row r="323" spans="1:13" s="119" customFormat="1" ht="12" customHeight="1" x14ac:dyDescent="0.2">
      <c r="A323" s="173"/>
      <c r="B323" s="158" t="s">
        <v>38</v>
      </c>
      <c r="C323" s="158" t="s">
        <v>38</v>
      </c>
      <c r="D323" s="176" t="s">
        <v>349</v>
      </c>
      <c r="E323" s="158" t="s">
        <v>158</v>
      </c>
      <c r="F323" s="181">
        <v>2</v>
      </c>
      <c r="G323" s="167">
        <v>0</v>
      </c>
      <c r="H323" s="167">
        <v>0</v>
      </c>
      <c r="I323" s="167">
        <v>43.2</v>
      </c>
      <c r="J323" s="167">
        <v>49.26</v>
      </c>
      <c r="K323" s="167">
        <f>I323+G323</f>
        <v>43.2</v>
      </c>
      <c r="L323" s="167">
        <f>H323+J323</f>
        <v>49.26</v>
      </c>
      <c r="M323" s="168">
        <f>ROUND(F323*L323,2)</f>
        <v>98.52</v>
      </c>
    </row>
    <row r="324" spans="1:13" s="120" customFormat="1" ht="12" customHeight="1" x14ac:dyDescent="0.2">
      <c r="A324" s="169"/>
      <c r="B324" s="158" t="s">
        <v>38</v>
      </c>
      <c r="C324" s="158" t="s">
        <v>38</v>
      </c>
      <c r="D324" s="176" t="s">
        <v>353</v>
      </c>
      <c r="E324" s="158" t="s">
        <v>46</v>
      </c>
      <c r="F324" s="181">
        <v>86</v>
      </c>
      <c r="G324" s="167">
        <v>0</v>
      </c>
      <c r="H324" s="167">
        <v>0</v>
      </c>
      <c r="I324" s="167">
        <v>39.520000000000003</v>
      </c>
      <c r="J324" s="167">
        <v>45.06</v>
      </c>
      <c r="K324" s="167">
        <f>I324+G324</f>
        <v>39.520000000000003</v>
      </c>
      <c r="L324" s="167">
        <f>H324+J324</f>
        <v>45.06</v>
      </c>
      <c r="M324" s="168">
        <f>ROUND(F324*L324,2)</f>
        <v>3875.16</v>
      </c>
    </row>
    <row r="325" spans="1:13" s="119" customFormat="1" ht="12" customHeight="1" x14ac:dyDescent="0.2">
      <c r="A325" s="173" t="s">
        <v>437</v>
      </c>
      <c r="B325" s="166"/>
      <c r="C325" s="158"/>
      <c r="D325" s="170" t="s">
        <v>334</v>
      </c>
      <c r="E325" s="158"/>
      <c r="F325" s="181"/>
      <c r="G325" s="167"/>
      <c r="H325" s="167"/>
      <c r="I325" s="167"/>
      <c r="J325" s="167"/>
      <c r="K325" s="167"/>
      <c r="L325" s="167"/>
      <c r="M325" s="168"/>
    </row>
    <row r="326" spans="1:13" s="119" customFormat="1" ht="12" customHeight="1" x14ac:dyDescent="0.2">
      <c r="A326" s="173"/>
      <c r="B326" s="158" t="s">
        <v>38</v>
      </c>
      <c r="C326" s="158" t="s">
        <v>38</v>
      </c>
      <c r="D326" s="176" t="s">
        <v>350</v>
      </c>
      <c r="E326" s="158" t="s">
        <v>158</v>
      </c>
      <c r="F326" s="181">
        <v>2</v>
      </c>
      <c r="G326" s="167">
        <v>0</v>
      </c>
      <c r="H326" s="167">
        <v>0</v>
      </c>
      <c r="I326" s="167">
        <v>203.85025000000002</v>
      </c>
      <c r="J326" s="167">
        <v>232.43</v>
      </c>
      <c r="K326" s="167">
        <f>I326+G326</f>
        <v>203.85025000000002</v>
      </c>
      <c r="L326" s="167">
        <f>H326+J326</f>
        <v>232.43</v>
      </c>
      <c r="M326" s="168">
        <f>ROUND(F326*L326,2)</f>
        <v>464.86</v>
      </c>
    </row>
    <row r="327" spans="1:13" s="119" customFormat="1" ht="12" customHeight="1" x14ac:dyDescent="0.2">
      <c r="A327" s="173"/>
      <c r="B327" s="158" t="s">
        <v>38</v>
      </c>
      <c r="C327" s="158" t="s">
        <v>38</v>
      </c>
      <c r="D327" s="176" t="s">
        <v>351</v>
      </c>
      <c r="E327" s="158" t="s">
        <v>158</v>
      </c>
      <c r="F327" s="181">
        <v>4</v>
      </c>
      <c r="G327" s="167">
        <v>0</v>
      </c>
      <c r="H327" s="167">
        <v>0</v>
      </c>
      <c r="I327" s="167">
        <v>1024.4409668000001</v>
      </c>
      <c r="J327" s="167">
        <v>1168.07</v>
      </c>
      <c r="K327" s="167">
        <f>I327+G327</f>
        <v>1024.4409668000001</v>
      </c>
      <c r="L327" s="167">
        <f>H327+J327</f>
        <v>1168.07</v>
      </c>
      <c r="M327" s="168">
        <f>ROUND(F327*L327,2)</f>
        <v>4672.28</v>
      </c>
    </row>
    <row r="328" spans="1:13" s="119" customFormat="1" ht="12" customHeight="1" x14ac:dyDescent="0.2">
      <c r="A328" s="169"/>
      <c r="B328" s="158" t="s">
        <v>38</v>
      </c>
      <c r="C328" s="158" t="s">
        <v>38</v>
      </c>
      <c r="D328" s="176" t="s">
        <v>352</v>
      </c>
      <c r="E328" s="158" t="s">
        <v>158</v>
      </c>
      <c r="F328" s="181">
        <v>2</v>
      </c>
      <c r="G328" s="167">
        <v>0</v>
      </c>
      <c r="H328" s="167">
        <v>0</v>
      </c>
      <c r="I328" s="167">
        <v>1001.8955413</v>
      </c>
      <c r="J328" s="167">
        <v>1142.3599999999999</v>
      </c>
      <c r="K328" s="167">
        <f>I328+G328</f>
        <v>1001.8955413</v>
      </c>
      <c r="L328" s="167">
        <f>H328+J328</f>
        <v>1142.3599999999999</v>
      </c>
      <c r="M328" s="168">
        <f>ROUND(F328*L328,2)</f>
        <v>2284.7199999999998</v>
      </c>
    </row>
    <row r="329" spans="1:13" s="119" customFormat="1" ht="12" customHeight="1" x14ac:dyDescent="0.2">
      <c r="A329" s="169"/>
      <c r="B329" s="158" t="s">
        <v>38</v>
      </c>
      <c r="C329" s="158" t="s">
        <v>38</v>
      </c>
      <c r="D329" s="176" t="s">
        <v>384</v>
      </c>
      <c r="E329" s="158" t="s">
        <v>158</v>
      </c>
      <c r="F329" s="181">
        <v>2</v>
      </c>
      <c r="G329" s="167">
        <v>0</v>
      </c>
      <c r="H329" s="167">
        <v>0</v>
      </c>
      <c r="I329" s="167">
        <v>170.17650650000002</v>
      </c>
      <c r="J329" s="167">
        <v>194.04</v>
      </c>
      <c r="K329" s="167">
        <f>I329+G329</f>
        <v>170.17650650000002</v>
      </c>
      <c r="L329" s="167">
        <f>H329+J329</f>
        <v>194.04</v>
      </c>
      <c r="M329" s="168">
        <f>ROUND(F329*L329,2)</f>
        <v>388.08</v>
      </c>
    </row>
    <row r="330" spans="1:13" s="119" customFormat="1" ht="12" customHeight="1" x14ac:dyDescent="0.2">
      <c r="A330" s="169"/>
      <c r="B330" s="158"/>
      <c r="C330" s="158"/>
      <c r="D330" s="170" t="s">
        <v>358</v>
      </c>
      <c r="E330" s="158"/>
      <c r="F330" s="181"/>
      <c r="G330" s="167"/>
      <c r="H330" s="167"/>
      <c r="I330" s="167"/>
      <c r="J330" s="167"/>
      <c r="K330" s="167"/>
      <c r="L330" s="167"/>
      <c r="M330" s="168"/>
    </row>
    <row r="331" spans="1:13" s="119" customFormat="1" ht="50.25" customHeight="1" x14ac:dyDescent="0.2">
      <c r="A331" s="169"/>
      <c r="B331" s="158">
        <v>72112</v>
      </c>
      <c r="C331" s="158" t="s">
        <v>96</v>
      </c>
      <c r="D331" s="176" t="s">
        <v>553</v>
      </c>
      <c r="E331" s="158" t="s">
        <v>461</v>
      </c>
      <c r="F331" s="181">
        <f>25*5</f>
        <v>125</v>
      </c>
      <c r="G331" s="180">
        <v>64.31</v>
      </c>
      <c r="H331" s="180">
        <v>79.849999999999994</v>
      </c>
      <c r="I331" s="180">
        <v>0</v>
      </c>
      <c r="J331" s="180">
        <v>0</v>
      </c>
      <c r="K331" s="180">
        <f>G331+I331</f>
        <v>64.31</v>
      </c>
      <c r="L331" s="180">
        <f>H331+J331</f>
        <v>79.849999999999994</v>
      </c>
      <c r="M331" s="168">
        <f>ROUND(F331*L331,2)</f>
        <v>9981.25</v>
      </c>
    </row>
    <row r="332" spans="1:13" s="119" customFormat="1" ht="12" customHeight="1" x14ac:dyDescent="0.2">
      <c r="A332" s="169"/>
      <c r="B332" s="158">
        <v>11</v>
      </c>
      <c r="C332" s="158" t="s">
        <v>235</v>
      </c>
      <c r="D332" s="176" t="s">
        <v>460</v>
      </c>
      <c r="E332" s="158" t="s">
        <v>333</v>
      </c>
      <c r="F332" s="181">
        <v>2</v>
      </c>
      <c r="G332" s="167">
        <v>0</v>
      </c>
      <c r="H332" s="167">
        <v>0</v>
      </c>
      <c r="I332" s="167">
        <v>2445.0700000000002</v>
      </c>
      <c r="J332" s="167">
        <v>2787.87</v>
      </c>
      <c r="K332" s="167">
        <f>I332+G332</f>
        <v>2445.0700000000002</v>
      </c>
      <c r="L332" s="167">
        <f>H332+J332</f>
        <v>2787.87</v>
      </c>
      <c r="M332" s="168">
        <f>ROUND(F332*L332,2)</f>
        <v>5575.74</v>
      </c>
    </row>
    <row r="333" spans="1:13" s="119" customFormat="1" ht="12" customHeight="1" x14ac:dyDescent="0.2">
      <c r="A333" s="169"/>
      <c r="B333" s="166"/>
      <c r="C333" s="158"/>
      <c r="D333" s="176"/>
      <c r="E333" s="158"/>
      <c r="F333" s="181"/>
      <c r="G333" s="167"/>
      <c r="H333" s="167"/>
      <c r="I333" s="167"/>
      <c r="J333" s="167"/>
      <c r="K333" s="167"/>
      <c r="L333" s="167"/>
      <c r="M333" s="168"/>
    </row>
    <row r="334" spans="1:13" s="117" customFormat="1" ht="12" customHeight="1" x14ac:dyDescent="0.2">
      <c r="A334" s="169"/>
      <c r="B334" s="160"/>
      <c r="C334" s="160"/>
      <c r="D334" s="170" t="s">
        <v>47</v>
      </c>
      <c r="E334" s="161"/>
      <c r="F334" s="181"/>
      <c r="G334" s="171"/>
      <c r="H334" s="167"/>
      <c r="I334" s="167"/>
      <c r="J334" s="167"/>
      <c r="K334" s="167"/>
      <c r="L334" s="167"/>
      <c r="M334" s="172">
        <f>SUM(M320:M332)</f>
        <v>27853.549999999996</v>
      </c>
    </row>
    <row r="335" spans="1:13" s="117" customFormat="1" ht="12" customHeight="1" x14ac:dyDescent="0.2">
      <c r="A335" s="169"/>
      <c r="B335" s="160"/>
      <c r="C335" s="160"/>
      <c r="D335" s="170"/>
      <c r="E335" s="161"/>
      <c r="F335" s="181"/>
      <c r="G335" s="171"/>
      <c r="H335" s="167"/>
      <c r="I335" s="167"/>
      <c r="J335" s="167"/>
      <c r="K335" s="167"/>
      <c r="L335" s="167"/>
      <c r="M335" s="168"/>
    </row>
    <row r="336" spans="1:13" s="117" customFormat="1" ht="12.75" customHeight="1" x14ac:dyDescent="0.2">
      <c r="A336" s="169"/>
      <c r="B336" s="160"/>
      <c r="C336" s="160"/>
      <c r="D336" s="170" t="s">
        <v>335</v>
      </c>
      <c r="E336" s="161"/>
      <c r="F336" s="171"/>
      <c r="G336" s="171"/>
      <c r="H336" s="167"/>
      <c r="I336" s="167"/>
      <c r="J336" s="167"/>
      <c r="K336" s="167"/>
      <c r="L336" s="167"/>
      <c r="M336" s="311">
        <f>M334+M317+M293+M269+M263</f>
        <v>97216.6</v>
      </c>
    </row>
    <row r="337" spans="1:13" s="117" customFormat="1" ht="12" customHeight="1" x14ac:dyDescent="0.2">
      <c r="A337" s="169"/>
      <c r="B337" s="160"/>
      <c r="C337" s="160"/>
      <c r="D337" s="170"/>
      <c r="E337" s="161"/>
      <c r="F337" s="171"/>
      <c r="G337" s="171"/>
      <c r="H337" s="167"/>
      <c r="I337" s="167"/>
      <c r="J337" s="167"/>
      <c r="K337" s="167"/>
      <c r="L337" s="167"/>
      <c r="M337" s="172"/>
    </row>
    <row r="338" spans="1:13" s="118" customFormat="1" ht="12" customHeight="1" x14ac:dyDescent="0.2">
      <c r="A338" s="162">
        <v>6</v>
      </c>
      <c r="B338" s="163"/>
      <c r="C338" s="163"/>
      <c r="D338" s="164" t="s">
        <v>379</v>
      </c>
      <c r="E338" s="163"/>
      <c r="F338" s="163"/>
      <c r="G338" s="163"/>
      <c r="H338" s="163"/>
      <c r="I338" s="163"/>
      <c r="J338" s="163"/>
      <c r="K338" s="163"/>
      <c r="L338" s="163"/>
      <c r="M338" s="165"/>
    </row>
    <row r="339" spans="1:13" s="119" customFormat="1" ht="12" customHeight="1" x14ac:dyDescent="0.2">
      <c r="A339" s="169"/>
      <c r="B339" s="160"/>
      <c r="C339" s="160"/>
      <c r="D339" s="170" t="s">
        <v>44</v>
      </c>
      <c r="E339" s="161"/>
      <c r="F339" s="171"/>
      <c r="G339" s="171"/>
      <c r="H339" s="167"/>
      <c r="I339" s="167"/>
      <c r="J339" s="167"/>
      <c r="K339" s="167"/>
      <c r="L339" s="167"/>
      <c r="M339" s="168"/>
    </row>
    <row r="340" spans="1:13" s="119" customFormat="1" ht="12" customHeight="1" x14ac:dyDescent="0.2">
      <c r="A340" s="169"/>
      <c r="B340" s="160"/>
      <c r="C340" s="160"/>
      <c r="D340" s="170" t="s">
        <v>58</v>
      </c>
      <c r="E340" s="161"/>
      <c r="F340" s="171"/>
      <c r="G340" s="171"/>
      <c r="H340" s="167"/>
      <c r="I340" s="167"/>
      <c r="J340" s="167"/>
      <c r="K340" s="167"/>
      <c r="L340" s="167"/>
      <c r="M340" s="168"/>
    </row>
    <row r="341" spans="1:13" s="119" customFormat="1" ht="12" customHeight="1" x14ac:dyDescent="0.2">
      <c r="A341" s="173" t="s">
        <v>438</v>
      </c>
      <c r="B341" s="160"/>
      <c r="C341" s="160"/>
      <c r="D341" s="170" t="s">
        <v>67</v>
      </c>
      <c r="E341" s="161"/>
      <c r="F341" s="181"/>
      <c r="G341" s="171"/>
      <c r="H341" s="167"/>
      <c r="I341" s="167"/>
      <c r="J341" s="167"/>
      <c r="K341" s="167"/>
      <c r="L341" s="167"/>
      <c r="M341" s="168"/>
    </row>
    <row r="342" spans="1:13" s="469" customFormat="1" ht="22.5" customHeight="1" x14ac:dyDescent="0.2">
      <c r="A342" s="169"/>
      <c r="B342" s="166" t="s">
        <v>237</v>
      </c>
      <c r="C342" s="158" t="s">
        <v>96</v>
      </c>
      <c r="D342" s="157" t="s">
        <v>544</v>
      </c>
      <c r="E342" s="158" t="s">
        <v>45</v>
      </c>
      <c r="F342" s="181">
        <v>21.56</v>
      </c>
      <c r="G342" s="167">
        <v>4.78</v>
      </c>
      <c r="H342" s="167">
        <v>5.94</v>
      </c>
      <c r="I342" s="167">
        <v>0</v>
      </c>
      <c r="J342" s="167">
        <v>0</v>
      </c>
      <c r="K342" s="167">
        <f>I342+G342</f>
        <v>4.78</v>
      </c>
      <c r="L342" s="167">
        <f>H342+J342</f>
        <v>5.94</v>
      </c>
      <c r="M342" s="168">
        <f>ROUND(F342*L342,2)</f>
        <v>128.07</v>
      </c>
    </row>
    <row r="343" spans="1:13" s="120" customFormat="1" ht="24.75" customHeight="1" x14ac:dyDescent="0.2">
      <c r="A343" s="169"/>
      <c r="B343" s="166">
        <v>73568</v>
      </c>
      <c r="C343" s="158" t="s">
        <v>96</v>
      </c>
      <c r="D343" s="157" t="s">
        <v>556</v>
      </c>
      <c r="E343" s="158" t="s">
        <v>45</v>
      </c>
      <c r="F343" s="181">
        <v>16.82</v>
      </c>
      <c r="G343" s="167">
        <v>5.46</v>
      </c>
      <c r="H343" s="167">
        <v>6.78</v>
      </c>
      <c r="I343" s="167">
        <v>0</v>
      </c>
      <c r="J343" s="167">
        <v>0</v>
      </c>
      <c r="K343" s="167">
        <f>I343+G343</f>
        <v>5.46</v>
      </c>
      <c r="L343" s="167">
        <f>H343+J343</f>
        <v>6.78</v>
      </c>
      <c r="M343" s="168">
        <f>ROUND(F343*L343,2)</f>
        <v>114.04</v>
      </c>
    </row>
    <row r="344" spans="1:13" s="120" customFormat="1" ht="22.5" customHeight="1" x14ac:dyDescent="0.2">
      <c r="A344" s="169"/>
      <c r="B344" s="166">
        <v>73567</v>
      </c>
      <c r="C344" s="158" t="s">
        <v>96</v>
      </c>
      <c r="D344" s="157" t="s">
        <v>557</v>
      </c>
      <c r="E344" s="158" t="s">
        <v>45</v>
      </c>
      <c r="F344" s="181">
        <v>14.79</v>
      </c>
      <c r="G344" s="180">
        <v>8.06</v>
      </c>
      <c r="H344" s="180">
        <v>10.01</v>
      </c>
      <c r="I344" s="180">
        <v>0</v>
      </c>
      <c r="J344" s="180">
        <v>0</v>
      </c>
      <c r="K344" s="180">
        <f>G344+I344</f>
        <v>8.06</v>
      </c>
      <c r="L344" s="180">
        <f>H344+J344</f>
        <v>10.01</v>
      </c>
      <c r="M344" s="168">
        <f>ROUND(F344*L344,2)</f>
        <v>148.05000000000001</v>
      </c>
    </row>
    <row r="345" spans="1:13" s="120" customFormat="1" ht="24" customHeight="1" x14ac:dyDescent="0.2">
      <c r="A345" s="169"/>
      <c r="B345" s="166">
        <v>73566</v>
      </c>
      <c r="C345" s="158" t="s">
        <v>96</v>
      </c>
      <c r="D345" s="157" t="s">
        <v>569</v>
      </c>
      <c r="E345" s="158" t="s">
        <v>45</v>
      </c>
      <c r="F345" s="181">
        <v>9.17</v>
      </c>
      <c r="G345" s="180">
        <v>11.76</v>
      </c>
      <c r="H345" s="180">
        <v>14.6</v>
      </c>
      <c r="I345" s="180">
        <v>0</v>
      </c>
      <c r="J345" s="180">
        <v>0</v>
      </c>
      <c r="K345" s="180">
        <f>G345+I345</f>
        <v>11.76</v>
      </c>
      <c r="L345" s="180">
        <f>H345+J345</f>
        <v>14.6</v>
      </c>
      <c r="M345" s="168">
        <f>ROUND(F345*L345,2)</f>
        <v>133.88</v>
      </c>
    </row>
    <row r="346" spans="1:13" s="119" customFormat="1" ht="12" customHeight="1" x14ac:dyDescent="0.2">
      <c r="A346" s="173" t="s">
        <v>439</v>
      </c>
      <c r="B346" s="160"/>
      <c r="C346" s="160"/>
      <c r="D346" s="170" t="s">
        <v>68</v>
      </c>
      <c r="E346" s="161"/>
      <c r="F346" s="181"/>
      <c r="G346" s="171"/>
      <c r="H346" s="167"/>
      <c r="I346" s="167"/>
      <c r="J346" s="167"/>
      <c r="K346" s="167"/>
      <c r="L346" s="167"/>
      <c r="M346" s="168"/>
    </row>
    <row r="347" spans="1:13" s="120" customFormat="1" ht="22.5" customHeight="1" x14ac:dyDescent="0.2">
      <c r="A347" s="169"/>
      <c r="B347" s="158" t="s">
        <v>301</v>
      </c>
      <c r="C347" s="158" t="s">
        <v>96</v>
      </c>
      <c r="D347" s="176" t="s">
        <v>549</v>
      </c>
      <c r="E347" s="158" t="s">
        <v>45</v>
      </c>
      <c r="F347" s="181">
        <v>35.700000000000003</v>
      </c>
      <c r="G347" s="167">
        <v>7.03</v>
      </c>
      <c r="H347" s="167">
        <v>8.73</v>
      </c>
      <c r="I347" s="167">
        <v>0</v>
      </c>
      <c r="J347" s="167">
        <v>0</v>
      </c>
      <c r="K347" s="167">
        <f>I347+G347</f>
        <v>7.03</v>
      </c>
      <c r="L347" s="167">
        <f>H347+J347</f>
        <v>8.73</v>
      </c>
      <c r="M347" s="168">
        <f>ROUND(F347*L347,2)</f>
        <v>311.66000000000003</v>
      </c>
    </row>
    <row r="348" spans="1:13" s="119" customFormat="1" ht="12" customHeight="1" x14ac:dyDescent="0.2">
      <c r="A348" s="173" t="s">
        <v>440</v>
      </c>
      <c r="B348" s="160"/>
      <c r="C348" s="160"/>
      <c r="D348" s="170" t="s">
        <v>60</v>
      </c>
      <c r="E348" s="161"/>
      <c r="F348" s="181"/>
      <c r="G348" s="171"/>
      <c r="H348" s="167"/>
      <c r="I348" s="167"/>
      <c r="J348" s="167"/>
      <c r="K348" s="167"/>
      <c r="L348" s="167"/>
      <c r="M348" s="168"/>
    </row>
    <row r="349" spans="1:13" s="473" customFormat="1" ht="38.25" customHeight="1" x14ac:dyDescent="0.2">
      <c r="A349" s="173"/>
      <c r="B349" s="158">
        <v>72888</v>
      </c>
      <c r="C349" s="158" t="s">
        <v>96</v>
      </c>
      <c r="D349" s="176" t="s">
        <v>558</v>
      </c>
      <c r="E349" s="158" t="s">
        <v>1</v>
      </c>
      <c r="F349" s="181">
        <f>F350/3</f>
        <v>17.466666666666665</v>
      </c>
      <c r="G349" s="167">
        <v>0.81</v>
      </c>
      <c r="H349" s="167">
        <v>1.01</v>
      </c>
      <c r="I349" s="167">
        <v>0</v>
      </c>
      <c r="J349" s="167">
        <v>0</v>
      </c>
      <c r="K349" s="167">
        <f>I349+G349</f>
        <v>0.81</v>
      </c>
      <c r="L349" s="167">
        <f>H349+J349</f>
        <v>1.01</v>
      </c>
      <c r="M349" s="168">
        <f>ROUND(F349*L349,2)</f>
        <v>17.64</v>
      </c>
    </row>
    <row r="350" spans="1:13" s="136" customFormat="1" ht="22.5" customHeight="1" x14ac:dyDescent="0.2">
      <c r="A350" s="173"/>
      <c r="B350" s="166">
        <v>72887</v>
      </c>
      <c r="C350" s="158" t="s">
        <v>96</v>
      </c>
      <c r="D350" s="176" t="s">
        <v>554</v>
      </c>
      <c r="E350" s="158" t="s">
        <v>238</v>
      </c>
      <c r="F350" s="181">
        <v>52.4</v>
      </c>
      <c r="G350" s="167">
        <v>0.78</v>
      </c>
      <c r="H350" s="167">
        <v>0.97</v>
      </c>
      <c r="I350" s="167"/>
      <c r="J350" s="167"/>
      <c r="K350" s="167">
        <f>I350+G350</f>
        <v>0.78</v>
      </c>
      <c r="L350" s="167">
        <f>H350+J350</f>
        <v>0.97</v>
      </c>
      <c r="M350" s="168">
        <f>ROUND(F350*L350,2)</f>
        <v>50.83</v>
      </c>
    </row>
    <row r="351" spans="1:13" s="119" customFormat="1" ht="12" customHeight="1" x14ac:dyDescent="0.2">
      <c r="A351" s="169"/>
      <c r="B351" s="160"/>
      <c r="C351" s="160"/>
      <c r="D351" s="170" t="s">
        <v>8</v>
      </c>
      <c r="E351" s="161"/>
      <c r="F351" s="181"/>
      <c r="G351" s="171"/>
      <c r="H351" s="167"/>
      <c r="I351" s="167"/>
      <c r="J351" s="167"/>
      <c r="K351" s="167"/>
      <c r="L351" s="167"/>
      <c r="M351" s="168"/>
    </row>
    <row r="352" spans="1:13" s="119" customFormat="1" ht="12" customHeight="1" x14ac:dyDescent="0.2">
      <c r="A352" s="173" t="s">
        <v>441</v>
      </c>
      <c r="B352" s="160"/>
      <c r="C352" s="160"/>
      <c r="D352" s="170" t="s">
        <v>3</v>
      </c>
      <c r="E352" s="161"/>
      <c r="F352" s="181"/>
      <c r="G352" s="171"/>
      <c r="H352" s="167"/>
      <c r="I352" s="167"/>
      <c r="J352" s="167"/>
      <c r="K352" s="167"/>
      <c r="L352" s="167"/>
      <c r="M352" s="168"/>
    </row>
    <row r="353" spans="1:13" s="120" customFormat="1" ht="12" customHeight="1" x14ac:dyDescent="0.2">
      <c r="A353" s="169"/>
      <c r="B353" s="158" t="s">
        <v>230</v>
      </c>
      <c r="C353" s="158" t="s">
        <v>96</v>
      </c>
      <c r="D353" s="176" t="s">
        <v>231</v>
      </c>
      <c r="E353" s="158" t="s">
        <v>50</v>
      </c>
      <c r="F353" s="181">
        <v>80.02</v>
      </c>
      <c r="G353" s="167">
        <v>27.03</v>
      </c>
      <c r="H353" s="167">
        <v>33.56</v>
      </c>
      <c r="I353" s="167">
        <v>0</v>
      </c>
      <c r="J353" s="167">
        <v>0</v>
      </c>
      <c r="K353" s="167">
        <f>I353+G353</f>
        <v>27.03</v>
      </c>
      <c r="L353" s="167">
        <f>H353+J353</f>
        <v>33.56</v>
      </c>
      <c r="M353" s="168">
        <f>ROUND(F353*L353,2)</f>
        <v>2685.47</v>
      </c>
    </row>
    <row r="354" spans="1:13" s="119" customFormat="1" ht="12" customHeight="1" x14ac:dyDescent="0.2">
      <c r="A354" s="169"/>
      <c r="B354" s="160"/>
      <c r="C354" s="160"/>
      <c r="D354" s="170" t="s">
        <v>9</v>
      </c>
      <c r="E354" s="161"/>
      <c r="F354" s="181"/>
      <c r="G354" s="171"/>
      <c r="H354" s="167"/>
      <c r="I354" s="167"/>
      <c r="J354" s="167"/>
      <c r="K354" s="167"/>
      <c r="L354" s="167"/>
      <c r="M354" s="168"/>
    </row>
    <row r="355" spans="1:13" s="119" customFormat="1" ht="12" customHeight="1" x14ac:dyDescent="0.2">
      <c r="A355" s="173" t="s">
        <v>442</v>
      </c>
      <c r="B355" s="160"/>
      <c r="C355" s="160"/>
      <c r="D355" s="170" t="s">
        <v>4</v>
      </c>
      <c r="E355" s="161"/>
      <c r="F355" s="181"/>
      <c r="G355" s="171"/>
      <c r="H355" s="167"/>
      <c r="I355" s="167"/>
      <c r="J355" s="167"/>
      <c r="K355" s="167"/>
      <c r="L355" s="167"/>
      <c r="M355" s="168"/>
    </row>
    <row r="356" spans="1:13" s="469" customFormat="1" ht="11.25" x14ac:dyDescent="0.2">
      <c r="A356" s="169"/>
      <c r="B356" s="158" t="s">
        <v>103</v>
      </c>
      <c r="C356" s="158" t="s">
        <v>96</v>
      </c>
      <c r="D356" s="176" t="s">
        <v>109</v>
      </c>
      <c r="E356" s="158" t="s">
        <v>66</v>
      </c>
      <c r="F356" s="181">
        <v>100</v>
      </c>
      <c r="G356" s="167">
        <v>3.8</v>
      </c>
      <c r="H356" s="167">
        <v>4.72</v>
      </c>
      <c r="I356" s="167">
        <v>0</v>
      </c>
      <c r="J356" s="167">
        <v>0</v>
      </c>
      <c r="K356" s="167">
        <f>I356+G356</f>
        <v>3.8</v>
      </c>
      <c r="L356" s="167">
        <f>H356+J356</f>
        <v>4.72</v>
      </c>
      <c r="M356" s="168">
        <f>ROUND(F356*L356,2)</f>
        <v>472</v>
      </c>
    </row>
    <row r="357" spans="1:13" s="119" customFormat="1" ht="12" customHeight="1" x14ac:dyDescent="0.2">
      <c r="A357" s="169"/>
      <c r="B357" s="160"/>
      <c r="C357" s="160"/>
      <c r="D357" s="170" t="s">
        <v>11</v>
      </c>
      <c r="E357" s="161"/>
      <c r="F357" s="181"/>
      <c r="G357" s="171"/>
      <c r="H357" s="167"/>
      <c r="I357" s="167"/>
      <c r="J357" s="167"/>
      <c r="K357" s="167"/>
      <c r="L357" s="167"/>
      <c r="M357" s="168"/>
    </row>
    <row r="358" spans="1:13" s="119" customFormat="1" ht="12" customHeight="1" x14ac:dyDescent="0.2">
      <c r="A358" s="173"/>
      <c r="B358" s="160"/>
      <c r="C358" s="160"/>
      <c r="D358" s="170" t="s">
        <v>65</v>
      </c>
      <c r="E358" s="161"/>
      <c r="F358" s="181"/>
      <c r="G358" s="171"/>
      <c r="H358" s="167"/>
      <c r="I358" s="167"/>
      <c r="J358" s="167"/>
      <c r="K358" s="167"/>
      <c r="L358" s="167"/>
      <c r="M358" s="168"/>
    </row>
    <row r="359" spans="1:13" s="120" customFormat="1" ht="12" customHeight="1" x14ac:dyDescent="0.2">
      <c r="A359" s="169"/>
      <c r="B359" s="158" t="s">
        <v>148</v>
      </c>
      <c r="C359" s="158" t="s">
        <v>96</v>
      </c>
      <c r="D359" s="176" t="s">
        <v>149</v>
      </c>
      <c r="E359" s="158" t="s">
        <v>45</v>
      </c>
      <c r="F359" s="181">
        <v>1.59</v>
      </c>
      <c r="G359" s="180">
        <v>98.92</v>
      </c>
      <c r="H359" s="180">
        <v>122.83</v>
      </c>
      <c r="I359" s="180">
        <v>0</v>
      </c>
      <c r="J359" s="180">
        <v>0</v>
      </c>
      <c r="K359" s="180">
        <f>G359+I359</f>
        <v>98.92</v>
      </c>
      <c r="L359" s="180">
        <f>H359+J359</f>
        <v>122.83</v>
      </c>
      <c r="M359" s="168">
        <f>ROUND(F359*L359,2)</f>
        <v>195.3</v>
      </c>
    </row>
    <row r="360" spans="1:13" s="119" customFormat="1" ht="12" customHeight="1" x14ac:dyDescent="0.2">
      <c r="A360" s="173" t="s">
        <v>443</v>
      </c>
      <c r="B360" s="160"/>
      <c r="C360" s="160"/>
      <c r="D360" s="170" t="s">
        <v>61</v>
      </c>
      <c r="E360" s="161"/>
      <c r="F360" s="181"/>
      <c r="G360" s="171"/>
      <c r="H360" s="167"/>
      <c r="I360" s="167"/>
      <c r="J360" s="167"/>
      <c r="K360" s="167"/>
      <c r="L360" s="167"/>
      <c r="M360" s="168"/>
    </row>
    <row r="361" spans="1:13" s="120" customFormat="1" ht="33.75" customHeight="1" x14ac:dyDescent="0.2">
      <c r="A361" s="169"/>
      <c r="B361" s="158">
        <v>84214</v>
      </c>
      <c r="C361" s="158" t="s">
        <v>96</v>
      </c>
      <c r="D361" s="176" t="s">
        <v>561</v>
      </c>
      <c r="E361" s="158" t="s">
        <v>50</v>
      </c>
      <c r="F361" s="181">
        <v>27.32</v>
      </c>
      <c r="G361" s="180">
        <v>38.04</v>
      </c>
      <c r="H361" s="180">
        <v>47.23</v>
      </c>
      <c r="I361" s="180">
        <v>0</v>
      </c>
      <c r="J361" s="180">
        <v>0</v>
      </c>
      <c r="K361" s="180">
        <f>G361+I361</f>
        <v>38.04</v>
      </c>
      <c r="L361" s="180">
        <f>H361+J361</f>
        <v>47.23</v>
      </c>
      <c r="M361" s="168">
        <f>ROUND(F361*L361,2)</f>
        <v>1290.32</v>
      </c>
    </row>
    <row r="362" spans="1:13" s="119" customFormat="1" ht="12" customHeight="1" x14ac:dyDescent="0.2">
      <c r="A362" s="173" t="s">
        <v>444</v>
      </c>
      <c r="B362" s="160"/>
      <c r="C362" s="160"/>
      <c r="D362" s="170" t="s">
        <v>62</v>
      </c>
      <c r="E362" s="161"/>
      <c r="F362" s="181"/>
      <c r="G362" s="171"/>
      <c r="H362" s="167"/>
      <c r="I362" s="167"/>
      <c r="J362" s="167"/>
      <c r="K362" s="167"/>
      <c r="L362" s="167"/>
      <c r="M362" s="168"/>
    </row>
    <row r="363" spans="1:13" s="135" customFormat="1" ht="22.5" customHeight="1" x14ac:dyDescent="0.2">
      <c r="A363" s="173"/>
      <c r="B363" s="166" t="s">
        <v>183</v>
      </c>
      <c r="C363" s="158" t="s">
        <v>96</v>
      </c>
      <c r="D363" s="157" t="s">
        <v>570</v>
      </c>
      <c r="E363" s="158" t="s">
        <v>53</v>
      </c>
      <c r="F363" s="180">
        <v>352</v>
      </c>
      <c r="G363" s="167">
        <v>6.6</v>
      </c>
      <c r="H363" s="167">
        <v>8.1999999999999993</v>
      </c>
      <c r="I363" s="180">
        <v>0</v>
      </c>
      <c r="J363" s="180">
        <v>0</v>
      </c>
      <c r="K363" s="180">
        <f>G363+I363</f>
        <v>6.6</v>
      </c>
      <c r="L363" s="180">
        <f>H363+J363</f>
        <v>8.1999999999999993</v>
      </c>
      <c r="M363" s="168">
        <f>ROUND(F363*L363,2)</f>
        <v>2886.4</v>
      </c>
    </row>
    <row r="364" spans="1:13" s="119" customFormat="1" ht="12" customHeight="1" x14ac:dyDescent="0.2">
      <c r="A364" s="173" t="s">
        <v>445</v>
      </c>
      <c r="B364" s="160"/>
      <c r="C364" s="160"/>
      <c r="D364" s="170" t="s">
        <v>71</v>
      </c>
      <c r="E364" s="161"/>
      <c r="F364" s="181"/>
      <c r="G364" s="171"/>
      <c r="H364" s="167"/>
      <c r="I364" s="167"/>
      <c r="J364" s="167"/>
      <c r="K364" s="167"/>
      <c r="L364" s="167"/>
      <c r="M364" s="168"/>
    </row>
    <row r="365" spans="1:13" s="120" customFormat="1" ht="12" customHeight="1" x14ac:dyDescent="0.2">
      <c r="A365" s="169"/>
      <c r="B365" s="166">
        <v>6042</v>
      </c>
      <c r="C365" s="158" t="s">
        <v>96</v>
      </c>
      <c r="D365" s="176" t="s">
        <v>562</v>
      </c>
      <c r="E365" s="158" t="s">
        <v>45</v>
      </c>
      <c r="F365" s="181">
        <v>4.7699999999999996</v>
      </c>
      <c r="G365" s="167">
        <v>271.25</v>
      </c>
      <c r="H365" s="167">
        <v>336.81</v>
      </c>
      <c r="I365" s="167">
        <v>0</v>
      </c>
      <c r="J365" s="167">
        <v>0</v>
      </c>
      <c r="K365" s="167">
        <f>I365+G365</f>
        <v>271.25</v>
      </c>
      <c r="L365" s="167">
        <f>H365+J365</f>
        <v>336.81</v>
      </c>
      <c r="M365" s="168">
        <f>ROUND(F365*L365,2)</f>
        <v>1606.58</v>
      </c>
    </row>
    <row r="366" spans="1:13" s="119" customFormat="1" ht="12" customHeight="1" x14ac:dyDescent="0.2">
      <c r="A366" s="173" t="s">
        <v>446</v>
      </c>
      <c r="B366" s="160"/>
      <c r="C366" s="160"/>
      <c r="D366" s="170" t="s">
        <v>63</v>
      </c>
      <c r="E366" s="161"/>
      <c r="F366" s="181"/>
      <c r="G366" s="171"/>
      <c r="H366" s="167"/>
      <c r="I366" s="167"/>
      <c r="J366" s="167"/>
      <c r="K366" s="167"/>
      <c r="L366" s="167"/>
      <c r="M366" s="168"/>
    </row>
    <row r="367" spans="1:13" s="120" customFormat="1" ht="12" customHeight="1" x14ac:dyDescent="0.2">
      <c r="A367" s="169"/>
      <c r="B367" s="158" t="s">
        <v>116</v>
      </c>
      <c r="C367" s="158" t="s">
        <v>96</v>
      </c>
      <c r="D367" s="176" t="s">
        <v>531</v>
      </c>
      <c r="E367" s="158" t="s">
        <v>45</v>
      </c>
      <c r="F367" s="181">
        <v>3.54</v>
      </c>
      <c r="G367" s="167">
        <v>376.25</v>
      </c>
      <c r="H367" s="167">
        <v>467.19</v>
      </c>
      <c r="I367" s="167">
        <v>0</v>
      </c>
      <c r="J367" s="167">
        <v>0</v>
      </c>
      <c r="K367" s="167">
        <f>I367+G367</f>
        <v>376.25</v>
      </c>
      <c r="L367" s="167">
        <f>H367+J367</f>
        <v>467.19</v>
      </c>
      <c r="M367" s="168">
        <f>ROUND(F367*L367,2)</f>
        <v>1653.85</v>
      </c>
    </row>
    <row r="368" spans="1:13" s="474" customFormat="1" ht="12" customHeight="1" x14ac:dyDescent="0.2">
      <c r="A368" s="173"/>
      <c r="B368" s="166">
        <v>7718</v>
      </c>
      <c r="C368" s="158" t="s">
        <v>96</v>
      </c>
      <c r="D368" s="157" t="s">
        <v>287</v>
      </c>
      <c r="E368" s="158" t="s">
        <v>46</v>
      </c>
      <c r="F368" s="475">
        <v>4.88</v>
      </c>
      <c r="G368" s="167">
        <v>0</v>
      </c>
      <c r="H368" s="167">
        <v>0</v>
      </c>
      <c r="I368" s="167">
        <v>1613.66</v>
      </c>
      <c r="J368" s="167">
        <v>1839.9</v>
      </c>
      <c r="K368" s="167">
        <f>I368+G368</f>
        <v>1613.66</v>
      </c>
      <c r="L368" s="167">
        <f>H368+J368</f>
        <v>1839.9</v>
      </c>
      <c r="M368" s="168">
        <f>ROUND(F368*L368,2)</f>
        <v>8978.7099999999991</v>
      </c>
    </row>
    <row r="369" spans="1:13" s="473" customFormat="1" ht="12" customHeight="1" x14ac:dyDescent="0.2">
      <c r="A369" s="169"/>
      <c r="B369" s="166">
        <v>7723</v>
      </c>
      <c r="C369" s="158" t="s">
        <v>96</v>
      </c>
      <c r="D369" s="157" t="s">
        <v>286</v>
      </c>
      <c r="E369" s="158" t="s">
        <v>46</v>
      </c>
      <c r="F369" s="475">
        <v>1.4</v>
      </c>
      <c r="G369" s="167">
        <v>0</v>
      </c>
      <c r="H369" s="167">
        <v>0</v>
      </c>
      <c r="I369" s="167">
        <v>899.96</v>
      </c>
      <c r="J369" s="167">
        <v>1026.1300000000001</v>
      </c>
      <c r="K369" s="167">
        <f>I369+G369</f>
        <v>899.96</v>
      </c>
      <c r="L369" s="167">
        <f>H369+J369</f>
        <v>1026.1300000000001</v>
      </c>
      <c r="M369" s="168">
        <f>ROUND(F369*L369,2)</f>
        <v>1436.58</v>
      </c>
    </row>
    <row r="370" spans="1:13" s="119" customFormat="1" ht="12" customHeight="1" x14ac:dyDescent="0.2">
      <c r="A370" s="169"/>
      <c r="B370" s="160"/>
      <c r="C370" s="160"/>
      <c r="D370" s="170" t="s">
        <v>12</v>
      </c>
      <c r="E370" s="161"/>
      <c r="F370" s="181"/>
      <c r="G370" s="171"/>
      <c r="H370" s="167"/>
      <c r="I370" s="167"/>
      <c r="J370" s="167"/>
      <c r="K370" s="167"/>
      <c r="L370" s="167"/>
      <c r="M370" s="168"/>
    </row>
    <row r="371" spans="1:13" s="119" customFormat="1" ht="12" customHeight="1" x14ac:dyDescent="0.2">
      <c r="A371" s="173" t="s">
        <v>447</v>
      </c>
      <c r="B371" s="160"/>
      <c r="C371" s="160"/>
      <c r="D371" s="170" t="s">
        <v>69</v>
      </c>
      <c r="E371" s="161"/>
      <c r="F371" s="181"/>
      <c r="G371" s="171"/>
      <c r="H371" s="167"/>
      <c r="I371" s="167"/>
      <c r="J371" s="167"/>
      <c r="K371" s="167"/>
      <c r="L371" s="167"/>
      <c r="M371" s="168"/>
    </row>
    <row r="372" spans="1:13" s="120" customFormat="1" ht="12" customHeight="1" x14ac:dyDescent="0.2">
      <c r="A372" s="169"/>
      <c r="B372" s="158" t="s">
        <v>117</v>
      </c>
      <c r="C372" s="158" t="s">
        <v>96</v>
      </c>
      <c r="D372" s="176" t="s">
        <v>563</v>
      </c>
      <c r="E372" s="158" t="s">
        <v>50</v>
      </c>
      <c r="F372" s="181">
        <v>42.72</v>
      </c>
      <c r="G372" s="167">
        <v>18.670000000000002</v>
      </c>
      <c r="H372" s="167">
        <v>23.18</v>
      </c>
      <c r="I372" s="167">
        <v>0</v>
      </c>
      <c r="J372" s="167">
        <v>0</v>
      </c>
      <c r="K372" s="167">
        <f>I372+G372</f>
        <v>18.670000000000002</v>
      </c>
      <c r="L372" s="167">
        <f>H372+J372</f>
        <v>23.18</v>
      </c>
      <c r="M372" s="168">
        <f>ROUND(F372*L372,2)</f>
        <v>990.25</v>
      </c>
    </row>
    <row r="373" spans="1:13" s="119" customFormat="1" ht="12" customHeight="1" x14ac:dyDescent="0.2">
      <c r="A373" s="173" t="s">
        <v>448</v>
      </c>
      <c r="B373" s="160"/>
      <c r="C373" s="160"/>
      <c r="D373" s="170" t="s">
        <v>64</v>
      </c>
      <c r="E373" s="161"/>
      <c r="F373" s="181"/>
      <c r="G373" s="171"/>
      <c r="H373" s="167"/>
      <c r="I373" s="167"/>
      <c r="J373" s="167"/>
      <c r="K373" s="167"/>
      <c r="L373" s="167"/>
      <c r="M373" s="168"/>
    </row>
    <row r="374" spans="1:13" s="134" customFormat="1" ht="12.75" customHeight="1" x14ac:dyDescent="0.2">
      <c r="A374" s="169"/>
      <c r="B374" s="166" t="s">
        <v>159</v>
      </c>
      <c r="C374" s="166" t="s">
        <v>96</v>
      </c>
      <c r="D374" s="176" t="s">
        <v>160</v>
      </c>
      <c r="E374" s="158" t="s">
        <v>48</v>
      </c>
      <c r="F374" s="181">
        <v>2</v>
      </c>
      <c r="G374" s="167">
        <v>112.7</v>
      </c>
      <c r="H374" s="167">
        <v>139.94</v>
      </c>
      <c r="I374" s="167">
        <v>0</v>
      </c>
      <c r="J374" s="167">
        <v>0</v>
      </c>
      <c r="K374" s="167">
        <f t="shared" ref="K374:K405" si="27">I374+G374</f>
        <v>112.7</v>
      </c>
      <c r="L374" s="167">
        <f t="shared" ref="L374:L405" si="28">H374+J374</f>
        <v>139.94</v>
      </c>
      <c r="M374" s="168">
        <f t="shared" ref="M374:M405" si="29">ROUND(F374*L374,2)</f>
        <v>279.88</v>
      </c>
    </row>
    <row r="375" spans="1:13" s="471" customFormat="1" ht="12.75" customHeight="1" x14ac:dyDescent="0.2">
      <c r="A375" s="169"/>
      <c r="B375" s="166">
        <v>2436</v>
      </c>
      <c r="C375" s="166" t="s">
        <v>96</v>
      </c>
      <c r="D375" s="176" t="s">
        <v>574</v>
      </c>
      <c r="E375" s="158" t="s">
        <v>66</v>
      </c>
      <c r="F375" s="181">
        <v>77</v>
      </c>
      <c r="G375" s="167">
        <v>12.85</v>
      </c>
      <c r="H375" s="167">
        <v>15.96</v>
      </c>
      <c r="I375" s="177">
        <v>0</v>
      </c>
      <c r="J375" s="177">
        <v>0</v>
      </c>
      <c r="K375" s="167">
        <f t="shared" si="27"/>
        <v>12.85</v>
      </c>
      <c r="L375" s="167">
        <f t="shared" si="28"/>
        <v>15.96</v>
      </c>
      <c r="M375" s="168">
        <f t="shared" si="29"/>
        <v>1228.92</v>
      </c>
    </row>
    <row r="376" spans="1:13" s="471" customFormat="1" ht="12.75" customHeight="1" x14ac:dyDescent="0.2">
      <c r="A376" s="169"/>
      <c r="B376" s="166">
        <v>2439</v>
      </c>
      <c r="C376" s="166" t="s">
        <v>96</v>
      </c>
      <c r="D376" s="176" t="s">
        <v>170</v>
      </c>
      <c r="E376" s="158" t="s">
        <v>66</v>
      </c>
      <c r="F376" s="181">
        <v>90</v>
      </c>
      <c r="G376" s="167">
        <v>16.55</v>
      </c>
      <c r="H376" s="167">
        <v>20.55</v>
      </c>
      <c r="I376" s="177">
        <v>0</v>
      </c>
      <c r="J376" s="177">
        <v>0</v>
      </c>
      <c r="K376" s="167">
        <f t="shared" si="27"/>
        <v>16.55</v>
      </c>
      <c r="L376" s="167">
        <f t="shared" si="28"/>
        <v>20.55</v>
      </c>
      <c r="M376" s="168">
        <f t="shared" si="29"/>
        <v>1849.5</v>
      </c>
    </row>
    <row r="377" spans="1:13" s="471" customFormat="1" ht="12.75" customHeight="1" x14ac:dyDescent="0.2">
      <c r="A377" s="169"/>
      <c r="B377" s="166">
        <v>4058</v>
      </c>
      <c r="C377" s="166" t="s">
        <v>96</v>
      </c>
      <c r="D377" s="176" t="s">
        <v>171</v>
      </c>
      <c r="E377" s="158" t="s">
        <v>66</v>
      </c>
      <c r="F377" s="181">
        <v>54</v>
      </c>
      <c r="G377" s="167">
        <v>18.920000000000002</v>
      </c>
      <c r="H377" s="167">
        <v>23.49</v>
      </c>
      <c r="I377" s="177">
        <v>0</v>
      </c>
      <c r="J377" s="177">
        <v>0</v>
      </c>
      <c r="K377" s="167">
        <f t="shared" si="27"/>
        <v>18.920000000000002</v>
      </c>
      <c r="L377" s="167">
        <f t="shared" si="28"/>
        <v>23.49</v>
      </c>
      <c r="M377" s="168">
        <f t="shared" si="29"/>
        <v>1268.46</v>
      </c>
    </row>
    <row r="378" spans="1:13" s="133" customFormat="1" ht="12" customHeight="1" x14ac:dyDescent="0.2">
      <c r="A378" s="169"/>
      <c r="B378" s="166">
        <v>7321</v>
      </c>
      <c r="C378" s="158" t="s">
        <v>96</v>
      </c>
      <c r="D378" s="176" t="s">
        <v>542</v>
      </c>
      <c r="E378" s="158" t="s">
        <v>229</v>
      </c>
      <c r="F378" s="181">
        <v>1</v>
      </c>
      <c r="G378" s="177">
        <v>0</v>
      </c>
      <c r="H378" s="177">
        <v>0</v>
      </c>
      <c r="I378" s="177">
        <v>24.01</v>
      </c>
      <c r="J378" s="177">
        <v>27.38</v>
      </c>
      <c r="K378" s="177">
        <f t="shared" si="27"/>
        <v>24.01</v>
      </c>
      <c r="L378" s="177">
        <f t="shared" si="28"/>
        <v>27.38</v>
      </c>
      <c r="M378" s="168">
        <f t="shared" si="29"/>
        <v>27.38</v>
      </c>
    </row>
    <row r="379" spans="1:13" s="133" customFormat="1" ht="12.75" customHeight="1" x14ac:dyDescent="0.2">
      <c r="A379" s="169"/>
      <c r="B379" s="158" t="s">
        <v>38</v>
      </c>
      <c r="C379" s="158" t="s">
        <v>38</v>
      </c>
      <c r="D379" s="176" t="s">
        <v>185</v>
      </c>
      <c r="E379" s="158" t="s">
        <v>46</v>
      </c>
      <c r="F379" s="181">
        <v>5</v>
      </c>
      <c r="G379" s="177">
        <v>0</v>
      </c>
      <c r="H379" s="177">
        <v>0</v>
      </c>
      <c r="I379" s="177">
        <v>0.39500000000000002</v>
      </c>
      <c r="J379" s="177">
        <v>0.45</v>
      </c>
      <c r="K379" s="177">
        <f t="shared" si="27"/>
        <v>0.39500000000000002</v>
      </c>
      <c r="L379" s="177">
        <f t="shared" si="28"/>
        <v>0.45</v>
      </c>
      <c r="M379" s="168">
        <f t="shared" si="29"/>
        <v>2.25</v>
      </c>
    </row>
    <row r="380" spans="1:13" s="133" customFormat="1" ht="12.75" customHeight="1" x14ac:dyDescent="0.2">
      <c r="A380" s="169"/>
      <c r="B380" s="158" t="s">
        <v>38</v>
      </c>
      <c r="C380" s="158" t="s">
        <v>38</v>
      </c>
      <c r="D380" s="176" t="s">
        <v>186</v>
      </c>
      <c r="E380" s="158" t="s">
        <v>46</v>
      </c>
      <c r="F380" s="181">
        <v>2</v>
      </c>
      <c r="G380" s="177">
        <v>0</v>
      </c>
      <c r="H380" s="177">
        <v>0</v>
      </c>
      <c r="I380" s="177">
        <v>0.61499999999999999</v>
      </c>
      <c r="J380" s="177">
        <v>0.7</v>
      </c>
      <c r="K380" s="177">
        <f t="shared" si="27"/>
        <v>0.61499999999999999</v>
      </c>
      <c r="L380" s="177">
        <f t="shared" si="28"/>
        <v>0.7</v>
      </c>
      <c r="M380" s="168">
        <f t="shared" si="29"/>
        <v>1.4</v>
      </c>
    </row>
    <row r="381" spans="1:13" s="133" customFormat="1" ht="12.75" customHeight="1" x14ac:dyDescent="0.2">
      <c r="A381" s="169"/>
      <c r="B381" s="158" t="s">
        <v>38</v>
      </c>
      <c r="C381" s="158" t="s">
        <v>38</v>
      </c>
      <c r="D381" s="176" t="s">
        <v>187</v>
      </c>
      <c r="E381" s="158" t="s">
        <v>46</v>
      </c>
      <c r="F381" s="181">
        <v>4</v>
      </c>
      <c r="G381" s="177">
        <v>0</v>
      </c>
      <c r="H381" s="177">
        <v>0</v>
      </c>
      <c r="I381" s="177">
        <v>1</v>
      </c>
      <c r="J381" s="177">
        <v>1.1399999999999999</v>
      </c>
      <c r="K381" s="177">
        <f t="shared" si="27"/>
        <v>1</v>
      </c>
      <c r="L381" s="177">
        <f t="shared" si="28"/>
        <v>1.1399999999999999</v>
      </c>
      <c r="M381" s="168">
        <f t="shared" si="29"/>
        <v>4.5599999999999996</v>
      </c>
    </row>
    <row r="382" spans="1:13" s="133" customFormat="1" ht="12.75" customHeight="1" x14ac:dyDescent="0.2">
      <c r="A382" s="169"/>
      <c r="B382" s="158" t="s">
        <v>38</v>
      </c>
      <c r="C382" s="158" t="s">
        <v>38</v>
      </c>
      <c r="D382" s="176" t="s">
        <v>188</v>
      </c>
      <c r="E382" s="158" t="s">
        <v>46</v>
      </c>
      <c r="F382" s="181">
        <v>8</v>
      </c>
      <c r="G382" s="177">
        <v>0</v>
      </c>
      <c r="H382" s="177">
        <v>0</v>
      </c>
      <c r="I382" s="177">
        <v>8.6174999999999997</v>
      </c>
      <c r="J382" s="177">
        <v>9.83</v>
      </c>
      <c r="K382" s="177">
        <f t="shared" si="27"/>
        <v>8.6174999999999997</v>
      </c>
      <c r="L382" s="177">
        <f t="shared" si="28"/>
        <v>9.83</v>
      </c>
      <c r="M382" s="168">
        <f t="shared" si="29"/>
        <v>78.64</v>
      </c>
    </row>
    <row r="383" spans="1:13" s="133" customFormat="1" ht="12.75" customHeight="1" x14ac:dyDescent="0.2">
      <c r="A383" s="169"/>
      <c r="B383" s="158" t="s">
        <v>38</v>
      </c>
      <c r="C383" s="158" t="s">
        <v>38</v>
      </c>
      <c r="D383" s="176" t="s">
        <v>189</v>
      </c>
      <c r="E383" s="158" t="s">
        <v>229</v>
      </c>
      <c r="F383" s="181">
        <v>4</v>
      </c>
      <c r="G383" s="177">
        <v>0</v>
      </c>
      <c r="H383" s="177">
        <v>0</v>
      </c>
      <c r="I383" s="177">
        <v>19.467500000000001</v>
      </c>
      <c r="J383" s="177">
        <v>22.2</v>
      </c>
      <c r="K383" s="177">
        <f t="shared" si="27"/>
        <v>19.467500000000001</v>
      </c>
      <c r="L383" s="177">
        <f t="shared" si="28"/>
        <v>22.2</v>
      </c>
      <c r="M383" s="168">
        <f t="shared" si="29"/>
        <v>88.8</v>
      </c>
    </row>
    <row r="384" spans="1:13" s="133" customFormat="1" ht="12.75" customHeight="1" x14ac:dyDescent="0.2">
      <c r="A384" s="169"/>
      <c r="B384" s="158" t="s">
        <v>38</v>
      </c>
      <c r="C384" s="158" t="s">
        <v>38</v>
      </c>
      <c r="D384" s="176" t="s">
        <v>190</v>
      </c>
      <c r="E384" s="158" t="s">
        <v>46</v>
      </c>
      <c r="F384" s="181">
        <v>15</v>
      </c>
      <c r="G384" s="177">
        <v>0</v>
      </c>
      <c r="H384" s="177">
        <v>0</v>
      </c>
      <c r="I384" s="177">
        <v>1.3724999999999998</v>
      </c>
      <c r="J384" s="177">
        <v>1.56</v>
      </c>
      <c r="K384" s="177">
        <f t="shared" si="27"/>
        <v>1.3724999999999998</v>
      </c>
      <c r="L384" s="177">
        <f t="shared" si="28"/>
        <v>1.56</v>
      </c>
      <c r="M384" s="168">
        <f t="shared" si="29"/>
        <v>23.4</v>
      </c>
    </row>
    <row r="385" spans="1:13" s="133" customFormat="1" ht="12.75" customHeight="1" x14ac:dyDescent="0.2">
      <c r="A385" s="169"/>
      <c r="B385" s="158" t="s">
        <v>38</v>
      </c>
      <c r="C385" s="158" t="s">
        <v>38</v>
      </c>
      <c r="D385" s="176" t="s">
        <v>191</v>
      </c>
      <c r="E385" s="158" t="s">
        <v>46</v>
      </c>
      <c r="F385" s="181">
        <v>20</v>
      </c>
      <c r="G385" s="177">
        <v>0</v>
      </c>
      <c r="H385" s="177">
        <v>0</v>
      </c>
      <c r="I385" s="177">
        <v>1.68</v>
      </c>
      <c r="J385" s="177">
        <v>1.92</v>
      </c>
      <c r="K385" s="177">
        <f t="shared" si="27"/>
        <v>1.68</v>
      </c>
      <c r="L385" s="177">
        <f t="shared" si="28"/>
        <v>1.92</v>
      </c>
      <c r="M385" s="168">
        <f t="shared" si="29"/>
        <v>38.4</v>
      </c>
    </row>
    <row r="386" spans="1:13" s="133" customFormat="1" ht="12.75" customHeight="1" x14ac:dyDescent="0.2">
      <c r="A386" s="169"/>
      <c r="B386" s="158" t="s">
        <v>38</v>
      </c>
      <c r="C386" s="158" t="s">
        <v>38</v>
      </c>
      <c r="D386" s="176" t="s">
        <v>192</v>
      </c>
      <c r="E386" s="158" t="s">
        <v>46</v>
      </c>
      <c r="F386" s="181">
        <v>4</v>
      </c>
      <c r="G386" s="177">
        <v>0</v>
      </c>
      <c r="H386" s="177">
        <v>0</v>
      </c>
      <c r="I386" s="177">
        <v>4.8933333333333335</v>
      </c>
      <c r="J386" s="177">
        <v>5.58</v>
      </c>
      <c r="K386" s="177">
        <f t="shared" si="27"/>
        <v>4.8933333333333335</v>
      </c>
      <c r="L386" s="177">
        <f t="shared" si="28"/>
        <v>5.58</v>
      </c>
      <c r="M386" s="168">
        <f t="shared" si="29"/>
        <v>22.32</v>
      </c>
    </row>
    <row r="387" spans="1:13" s="133" customFormat="1" ht="12.75" customHeight="1" x14ac:dyDescent="0.2">
      <c r="A387" s="169"/>
      <c r="B387" s="158" t="s">
        <v>38</v>
      </c>
      <c r="C387" s="158" t="s">
        <v>38</v>
      </c>
      <c r="D387" s="176" t="s">
        <v>193</v>
      </c>
      <c r="E387" s="158" t="s">
        <v>46</v>
      </c>
      <c r="F387" s="181">
        <v>10</v>
      </c>
      <c r="G387" s="177">
        <v>0</v>
      </c>
      <c r="H387" s="177">
        <v>0</v>
      </c>
      <c r="I387" s="177">
        <v>6.585</v>
      </c>
      <c r="J387" s="177">
        <v>7.51</v>
      </c>
      <c r="K387" s="177">
        <f t="shared" si="27"/>
        <v>6.585</v>
      </c>
      <c r="L387" s="177">
        <f t="shared" si="28"/>
        <v>7.51</v>
      </c>
      <c r="M387" s="168">
        <f t="shared" si="29"/>
        <v>75.099999999999994</v>
      </c>
    </row>
    <row r="388" spans="1:13" s="133" customFormat="1" ht="12.75" customHeight="1" x14ac:dyDescent="0.2">
      <c r="A388" s="169"/>
      <c r="B388" s="158" t="s">
        <v>38</v>
      </c>
      <c r="C388" s="158" t="s">
        <v>38</v>
      </c>
      <c r="D388" s="176" t="s">
        <v>194</v>
      </c>
      <c r="E388" s="158" t="s">
        <v>229</v>
      </c>
      <c r="F388" s="181">
        <v>2</v>
      </c>
      <c r="G388" s="177">
        <v>0</v>
      </c>
      <c r="H388" s="177">
        <v>0</v>
      </c>
      <c r="I388" s="177">
        <v>1725.2066666666667</v>
      </c>
      <c r="J388" s="177">
        <v>1967.08</v>
      </c>
      <c r="K388" s="177">
        <f t="shared" si="27"/>
        <v>1725.2066666666667</v>
      </c>
      <c r="L388" s="177">
        <f t="shared" si="28"/>
        <v>1967.08</v>
      </c>
      <c r="M388" s="168">
        <f t="shared" si="29"/>
        <v>3934.16</v>
      </c>
    </row>
    <row r="389" spans="1:13" s="133" customFormat="1" ht="12.75" customHeight="1" x14ac:dyDescent="0.2">
      <c r="A389" s="169"/>
      <c r="B389" s="158" t="s">
        <v>38</v>
      </c>
      <c r="C389" s="158" t="s">
        <v>38</v>
      </c>
      <c r="D389" s="176" t="s">
        <v>195</v>
      </c>
      <c r="E389" s="158" t="s">
        <v>229</v>
      </c>
      <c r="F389" s="181">
        <v>1</v>
      </c>
      <c r="G389" s="177">
        <v>0</v>
      </c>
      <c r="H389" s="177">
        <v>0</v>
      </c>
      <c r="I389" s="177">
        <v>45.49666666666667</v>
      </c>
      <c r="J389" s="177">
        <v>51.88</v>
      </c>
      <c r="K389" s="177">
        <f t="shared" si="27"/>
        <v>45.49666666666667</v>
      </c>
      <c r="L389" s="177">
        <f t="shared" si="28"/>
        <v>51.88</v>
      </c>
      <c r="M389" s="168">
        <f t="shared" si="29"/>
        <v>51.88</v>
      </c>
    </row>
    <row r="390" spans="1:13" s="133" customFormat="1" ht="12.75" customHeight="1" x14ac:dyDescent="0.2">
      <c r="A390" s="169"/>
      <c r="B390" s="158" t="s">
        <v>38</v>
      </c>
      <c r="C390" s="158" t="s">
        <v>38</v>
      </c>
      <c r="D390" s="176" t="s">
        <v>196</v>
      </c>
      <c r="E390" s="158" t="s">
        <v>229</v>
      </c>
      <c r="F390" s="181">
        <v>1</v>
      </c>
      <c r="G390" s="177">
        <v>0</v>
      </c>
      <c r="H390" s="177">
        <v>0</v>
      </c>
      <c r="I390" s="177">
        <v>37.74</v>
      </c>
      <c r="J390" s="177">
        <v>43.03</v>
      </c>
      <c r="K390" s="177">
        <f t="shared" si="27"/>
        <v>37.74</v>
      </c>
      <c r="L390" s="177">
        <f t="shared" si="28"/>
        <v>43.03</v>
      </c>
      <c r="M390" s="168">
        <f t="shared" si="29"/>
        <v>43.03</v>
      </c>
    </row>
    <row r="391" spans="1:13" s="133" customFormat="1" ht="12.75" customHeight="1" x14ac:dyDescent="0.2">
      <c r="A391" s="169"/>
      <c r="B391" s="158" t="s">
        <v>38</v>
      </c>
      <c r="C391" s="158" t="s">
        <v>38</v>
      </c>
      <c r="D391" s="176" t="s">
        <v>197</v>
      </c>
      <c r="E391" s="158" t="s">
        <v>229</v>
      </c>
      <c r="F391" s="181">
        <v>1</v>
      </c>
      <c r="G391" s="177">
        <v>0</v>
      </c>
      <c r="H391" s="177">
        <v>0</v>
      </c>
      <c r="I391" s="177">
        <v>38.856666666666669</v>
      </c>
      <c r="J391" s="177">
        <v>44.3</v>
      </c>
      <c r="K391" s="177">
        <f t="shared" si="27"/>
        <v>38.856666666666669</v>
      </c>
      <c r="L391" s="177">
        <f t="shared" si="28"/>
        <v>44.3</v>
      </c>
      <c r="M391" s="168">
        <f t="shared" si="29"/>
        <v>44.3</v>
      </c>
    </row>
    <row r="392" spans="1:13" s="133" customFormat="1" ht="12.75" customHeight="1" x14ac:dyDescent="0.2">
      <c r="A392" s="169"/>
      <c r="B392" s="158" t="s">
        <v>38</v>
      </c>
      <c r="C392" s="158" t="s">
        <v>38</v>
      </c>
      <c r="D392" s="176" t="s">
        <v>198</v>
      </c>
      <c r="E392" s="158" t="s">
        <v>229</v>
      </c>
      <c r="F392" s="181">
        <v>2</v>
      </c>
      <c r="G392" s="177">
        <v>0</v>
      </c>
      <c r="H392" s="177">
        <v>0</v>
      </c>
      <c r="I392" s="177">
        <v>37.74</v>
      </c>
      <c r="J392" s="177">
        <v>43.03</v>
      </c>
      <c r="K392" s="177">
        <f t="shared" si="27"/>
        <v>37.74</v>
      </c>
      <c r="L392" s="177">
        <f t="shared" si="28"/>
        <v>43.03</v>
      </c>
      <c r="M392" s="168">
        <f t="shared" si="29"/>
        <v>86.06</v>
      </c>
    </row>
    <row r="393" spans="1:13" s="133" customFormat="1" ht="12.75" customHeight="1" x14ac:dyDescent="0.2">
      <c r="A393" s="169"/>
      <c r="B393" s="158" t="s">
        <v>38</v>
      </c>
      <c r="C393" s="158" t="s">
        <v>38</v>
      </c>
      <c r="D393" s="176" t="s">
        <v>199</v>
      </c>
      <c r="E393" s="158" t="s">
        <v>229</v>
      </c>
      <c r="F393" s="181">
        <v>1</v>
      </c>
      <c r="G393" s="177">
        <v>0</v>
      </c>
      <c r="H393" s="177">
        <v>0</v>
      </c>
      <c r="I393" s="177">
        <v>8.3733333333333331</v>
      </c>
      <c r="J393" s="177">
        <v>9.5500000000000007</v>
      </c>
      <c r="K393" s="177">
        <f t="shared" si="27"/>
        <v>8.3733333333333331</v>
      </c>
      <c r="L393" s="177">
        <f t="shared" si="28"/>
        <v>9.5500000000000007</v>
      </c>
      <c r="M393" s="168">
        <f t="shared" si="29"/>
        <v>9.5500000000000007</v>
      </c>
    </row>
    <row r="394" spans="1:13" s="133" customFormat="1" ht="12.75" customHeight="1" x14ac:dyDescent="0.2">
      <c r="A394" s="169"/>
      <c r="B394" s="158" t="s">
        <v>38</v>
      </c>
      <c r="C394" s="158" t="s">
        <v>38</v>
      </c>
      <c r="D394" s="176" t="s">
        <v>200</v>
      </c>
      <c r="E394" s="158" t="s">
        <v>229</v>
      </c>
      <c r="F394" s="181">
        <v>7</v>
      </c>
      <c r="G394" s="177">
        <v>0</v>
      </c>
      <c r="H394" s="177">
        <v>0</v>
      </c>
      <c r="I394" s="177">
        <v>10.876666666666665</v>
      </c>
      <c r="J394" s="177">
        <v>12.4</v>
      </c>
      <c r="K394" s="177">
        <f t="shared" si="27"/>
        <v>10.876666666666665</v>
      </c>
      <c r="L394" s="177">
        <f t="shared" si="28"/>
        <v>12.4</v>
      </c>
      <c r="M394" s="168">
        <f t="shared" si="29"/>
        <v>86.8</v>
      </c>
    </row>
    <row r="395" spans="1:13" s="133" customFormat="1" ht="12.75" customHeight="1" x14ac:dyDescent="0.2">
      <c r="A395" s="169"/>
      <c r="B395" s="158" t="s">
        <v>38</v>
      </c>
      <c r="C395" s="158" t="s">
        <v>38</v>
      </c>
      <c r="D395" s="176" t="s">
        <v>201</v>
      </c>
      <c r="E395" s="158" t="s">
        <v>229</v>
      </c>
      <c r="F395" s="181">
        <v>1</v>
      </c>
      <c r="G395" s="177">
        <v>0</v>
      </c>
      <c r="H395" s="177">
        <v>0</v>
      </c>
      <c r="I395" s="177">
        <v>40.18</v>
      </c>
      <c r="J395" s="177">
        <v>45.81</v>
      </c>
      <c r="K395" s="177">
        <f t="shared" si="27"/>
        <v>40.18</v>
      </c>
      <c r="L395" s="177">
        <f t="shared" si="28"/>
        <v>45.81</v>
      </c>
      <c r="M395" s="168">
        <f t="shared" si="29"/>
        <v>45.81</v>
      </c>
    </row>
    <row r="396" spans="1:13" s="133" customFormat="1" ht="12.75" customHeight="1" x14ac:dyDescent="0.2">
      <c r="A396" s="169"/>
      <c r="B396" s="158" t="s">
        <v>38</v>
      </c>
      <c r="C396" s="158" t="s">
        <v>38</v>
      </c>
      <c r="D396" s="176" t="s">
        <v>202</v>
      </c>
      <c r="E396" s="158" t="s">
        <v>229</v>
      </c>
      <c r="F396" s="181">
        <v>1</v>
      </c>
      <c r="G396" s="177">
        <v>0</v>
      </c>
      <c r="H396" s="177">
        <v>0</v>
      </c>
      <c r="I396" s="177">
        <v>740.33</v>
      </c>
      <c r="J396" s="177">
        <v>844.12</v>
      </c>
      <c r="K396" s="177">
        <f t="shared" si="27"/>
        <v>740.33</v>
      </c>
      <c r="L396" s="177">
        <f t="shared" si="28"/>
        <v>844.12</v>
      </c>
      <c r="M396" s="168">
        <f t="shared" si="29"/>
        <v>844.12</v>
      </c>
    </row>
    <row r="397" spans="1:13" s="133" customFormat="1" ht="12.75" customHeight="1" x14ac:dyDescent="0.2">
      <c r="A397" s="169"/>
      <c r="B397" s="158" t="s">
        <v>38</v>
      </c>
      <c r="C397" s="158" t="s">
        <v>38</v>
      </c>
      <c r="D397" s="176" t="s">
        <v>203</v>
      </c>
      <c r="E397" s="158" t="s">
        <v>229</v>
      </c>
      <c r="F397" s="181">
        <v>10</v>
      </c>
      <c r="G397" s="177">
        <v>0</v>
      </c>
      <c r="H397" s="177">
        <v>0</v>
      </c>
      <c r="I397" s="177">
        <v>0.9900000000000001</v>
      </c>
      <c r="J397" s="177">
        <v>1.1299999999999999</v>
      </c>
      <c r="K397" s="177">
        <f t="shared" si="27"/>
        <v>0.9900000000000001</v>
      </c>
      <c r="L397" s="177">
        <f t="shared" si="28"/>
        <v>1.1299999999999999</v>
      </c>
      <c r="M397" s="168">
        <f t="shared" si="29"/>
        <v>11.3</v>
      </c>
    </row>
    <row r="398" spans="1:13" s="133" customFormat="1" ht="12.75" customHeight="1" x14ac:dyDescent="0.2">
      <c r="A398" s="169"/>
      <c r="B398" s="158" t="s">
        <v>38</v>
      </c>
      <c r="C398" s="158" t="s">
        <v>38</v>
      </c>
      <c r="D398" s="176" t="s">
        <v>204</v>
      </c>
      <c r="E398" s="158" t="s">
        <v>229</v>
      </c>
      <c r="F398" s="181">
        <v>1</v>
      </c>
      <c r="G398" s="177">
        <v>0</v>
      </c>
      <c r="H398" s="177">
        <v>0</v>
      </c>
      <c r="I398" s="177">
        <v>21.524999999999999</v>
      </c>
      <c r="J398" s="177">
        <v>24.54</v>
      </c>
      <c r="K398" s="177">
        <f t="shared" si="27"/>
        <v>21.524999999999999</v>
      </c>
      <c r="L398" s="177">
        <f t="shared" si="28"/>
        <v>24.54</v>
      </c>
      <c r="M398" s="168">
        <f t="shared" si="29"/>
        <v>24.54</v>
      </c>
    </row>
    <row r="399" spans="1:13" s="133" customFormat="1" ht="22.5" customHeight="1" x14ac:dyDescent="0.2">
      <c r="A399" s="169"/>
      <c r="B399" s="158" t="s">
        <v>38</v>
      </c>
      <c r="C399" s="158" t="s">
        <v>38</v>
      </c>
      <c r="D399" s="176" t="s">
        <v>205</v>
      </c>
      <c r="E399" s="158" t="s">
        <v>229</v>
      </c>
      <c r="F399" s="181">
        <v>1</v>
      </c>
      <c r="G399" s="177">
        <v>0</v>
      </c>
      <c r="H399" s="177">
        <v>0</v>
      </c>
      <c r="I399" s="177">
        <v>238.32</v>
      </c>
      <c r="J399" s="177">
        <v>271.73</v>
      </c>
      <c r="K399" s="177">
        <f t="shared" si="27"/>
        <v>238.32</v>
      </c>
      <c r="L399" s="177">
        <f t="shared" si="28"/>
        <v>271.73</v>
      </c>
      <c r="M399" s="168">
        <f t="shared" si="29"/>
        <v>271.73</v>
      </c>
    </row>
    <row r="400" spans="1:13" s="133" customFormat="1" ht="22.5" customHeight="1" x14ac:dyDescent="0.2">
      <c r="A400" s="169"/>
      <c r="B400" s="158" t="s">
        <v>38</v>
      </c>
      <c r="C400" s="158" t="s">
        <v>38</v>
      </c>
      <c r="D400" s="176" t="s">
        <v>206</v>
      </c>
      <c r="E400" s="158" t="s">
        <v>229</v>
      </c>
      <c r="F400" s="181">
        <v>1</v>
      </c>
      <c r="G400" s="177">
        <v>0</v>
      </c>
      <c r="H400" s="177">
        <v>0</v>
      </c>
      <c r="I400" s="177">
        <v>1121.9499999999998</v>
      </c>
      <c r="J400" s="177">
        <v>1279.25</v>
      </c>
      <c r="K400" s="177">
        <f t="shared" si="27"/>
        <v>1121.9499999999998</v>
      </c>
      <c r="L400" s="177">
        <f t="shared" si="28"/>
        <v>1279.25</v>
      </c>
      <c r="M400" s="168">
        <f t="shared" si="29"/>
        <v>1279.25</v>
      </c>
    </row>
    <row r="401" spans="1:13" s="133" customFormat="1" ht="12.75" customHeight="1" x14ac:dyDescent="0.2">
      <c r="A401" s="169"/>
      <c r="B401" s="158" t="s">
        <v>38</v>
      </c>
      <c r="C401" s="158" t="s">
        <v>38</v>
      </c>
      <c r="D401" s="176" t="s">
        <v>207</v>
      </c>
      <c r="E401" s="158" t="s">
        <v>229</v>
      </c>
      <c r="F401" s="181">
        <v>16</v>
      </c>
      <c r="G401" s="177">
        <v>0</v>
      </c>
      <c r="H401" s="177">
        <v>0</v>
      </c>
      <c r="I401" s="177">
        <v>1.7950000000000002</v>
      </c>
      <c r="J401" s="177">
        <v>2.0499999999999998</v>
      </c>
      <c r="K401" s="177">
        <f t="shared" si="27"/>
        <v>1.7950000000000002</v>
      </c>
      <c r="L401" s="177">
        <f t="shared" si="28"/>
        <v>2.0499999999999998</v>
      </c>
      <c r="M401" s="168">
        <f t="shared" si="29"/>
        <v>32.799999999999997</v>
      </c>
    </row>
    <row r="402" spans="1:13" s="133" customFormat="1" ht="12.75" customHeight="1" x14ac:dyDescent="0.2">
      <c r="A402" s="169"/>
      <c r="B402" s="158" t="s">
        <v>38</v>
      </c>
      <c r="C402" s="158" t="s">
        <v>38</v>
      </c>
      <c r="D402" s="176" t="s">
        <v>208</v>
      </c>
      <c r="E402" s="158" t="s">
        <v>229</v>
      </c>
      <c r="F402" s="181">
        <v>5</v>
      </c>
      <c r="G402" s="177">
        <v>0</v>
      </c>
      <c r="H402" s="177">
        <v>0</v>
      </c>
      <c r="I402" s="177">
        <v>6.7174999999999994</v>
      </c>
      <c r="J402" s="177">
        <v>7.66</v>
      </c>
      <c r="K402" s="177">
        <f t="shared" si="27"/>
        <v>6.7174999999999994</v>
      </c>
      <c r="L402" s="177">
        <f t="shared" si="28"/>
        <v>7.66</v>
      </c>
      <c r="M402" s="168">
        <f t="shared" si="29"/>
        <v>38.299999999999997</v>
      </c>
    </row>
    <row r="403" spans="1:13" s="133" customFormat="1" ht="12.75" customHeight="1" x14ac:dyDescent="0.2">
      <c r="A403" s="169"/>
      <c r="B403" s="158" t="s">
        <v>38</v>
      </c>
      <c r="C403" s="158" t="s">
        <v>38</v>
      </c>
      <c r="D403" s="176" t="s">
        <v>209</v>
      </c>
      <c r="E403" s="158" t="s">
        <v>229</v>
      </c>
      <c r="F403" s="181">
        <v>3</v>
      </c>
      <c r="G403" s="177">
        <v>0</v>
      </c>
      <c r="H403" s="177">
        <v>0</v>
      </c>
      <c r="I403" s="177">
        <v>15.926666666666668</v>
      </c>
      <c r="J403" s="177">
        <v>18.16</v>
      </c>
      <c r="K403" s="177">
        <f t="shared" si="27"/>
        <v>15.926666666666668</v>
      </c>
      <c r="L403" s="177">
        <f t="shared" si="28"/>
        <v>18.16</v>
      </c>
      <c r="M403" s="168">
        <f t="shared" si="29"/>
        <v>54.48</v>
      </c>
    </row>
    <row r="404" spans="1:13" s="133" customFormat="1" ht="12.75" customHeight="1" x14ac:dyDescent="0.2">
      <c r="A404" s="169"/>
      <c r="B404" s="158" t="s">
        <v>38</v>
      </c>
      <c r="C404" s="158" t="s">
        <v>38</v>
      </c>
      <c r="D404" s="176" t="s">
        <v>210</v>
      </c>
      <c r="E404" s="158" t="s">
        <v>229</v>
      </c>
      <c r="F404" s="181">
        <v>2</v>
      </c>
      <c r="G404" s="177">
        <v>0</v>
      </c>
      <c r="H404" s="177">
        <v>0</v>
      </c>
      <c r="I404" s="177">
        <v>15.926666666666668</v>
      </c>
      <c r="J404" s="177">
        <v>18.16</v>
      </c>
      <c r="K404" s="177">
        <f t="shared" si="27"/>
        <v>15.926666666666668</v>
      </c>
      <c r="L404" s="177">
        <f t="shared" si="28"/>
        <v>18.16</v>
      </c>
      <c r="M404" s="168">
        <f t="shared" si="29"/>
        <v>36.32</v>
      </c>
    </row>
    <row r="405" spans="1:13" s="133" customFormat="1" ht="12.75" customHeight="1" x14ac:dyDescent="0.2">
      <c r="A405" s="169"/>
      <c r="B405" s="158" t="s">
        <v>38</v>
      </c>
      <c r="C405" s="158" t="s">
        <v>38</v>
      </c>
      <c r="D405" s="176" t="s">
        <v>211</v>
      </c>
      <c r="E405" s="158" t="s">
        <v>229</v>
      </c>
      <c r="F405" s="181">
        <v>4</v>
      </c>
      <c r="G405" s="177">
        <v>0</v>
      </c>
      <c r="H405" s="177">
        <v>0</v>
      </c>
      <c r="I405" s="177">
        <v>13.530000000000001</v>
      </c>
      <c r="J405" s="177">
        <v>15.43</v>
      </c>
      <c r="K405" s="177">
        <f t="shared" si="27"/>
        <v>13.530000000000001</v>
      </c>
      <c r="L405" s="177">
        <f t="shared" si="28"/>
        <v>15.43</v>
      </c>
      <c r="M405" s="168">
        <f t="shared" si="29"/>
        <v>61.72</v>
      </c>
    </row>
    <row r="406" spans="1:13" s="133" customFormat="1" ht="22.5" customHeight="1" x14ac:dyDescent="0.2">
      <c r="A406" s="169"/>
      <c r="B406" s="158" t="s">
        <v>38</v>
      </c>
      <c r="C406" s="158" t="s">
        <v>38</v>
      </c>
      <c r="D406" s="176" t="s">
        <v>212</v>
      </c>
      <c r="E406" s="158" t="s">
        <v>229</v>
      </c>
      <c r="F406" s="181">
        <v>2</v>
      </c>
      <c r="G406" s="177">
        <v>0</v>
      </c>
      <c r="H406" s="177">
        <v>0</v>
      </c>
      <c r="I406" s="177">
        <v>220.0625</v>
      </c>
      <c r="J406" s="177">
        <v>250.92</v>
      </c>
      <c r="K406" s="177">
        <f t="shared" ref="K406:K422" si="30">I406+G406</f>
        <v>220.0625</v>
      </c>
      <c r="L406" s="177">
        <f t="shared" ref="L406:L422" si="31">H406+J406</f>
        <v>250.92</v>
      </c>
      <c r="M406" s="168">
        <f t="shared" ref="M406:M422" si="32">ROUND(F406*L406,2)</f>
        <v>501.84</v>
      </c>
    </row>
    <row r="407" spans="1:13" s="133" customFormat="1" ht="12.75" customHeight="1" x14ac:dyDescent="0.2">
      <c r="A407" s="169"/>
      <c r="B407" s="158" t="s">
        <v>38</v>
      </c>
      <c r="C407" s="158" t="s">
        <v>38</v>
      </c>
      <c r="D407" s="176" t="s">
        <v>213</v>
      </c>
      <c r="E407" s="158" t="s">
        <v>229</v>
      </c>
      <c r="F407" s="181">
        <v>2</v>
      </c>
      <c r="G407" s="177">
        <v>0</v>
      </c>
      <c r="H407" s="177">
        <v>0</v>
      </c>
      <c r="I407" s="177">
        <v>310.36666666666662</v>
      </c>
      <c r="J407" s="177">
        <v>353.88</v>
      </c>
      <c r="K407" s="177">
        <f t="shared" si="30"/>
        <v>310.36666666666662</v>
      </c>
      <c r="L407" s="177">
        <f t="shared" si="31"/>
        <v>353.88</v>
      </c>
      <c r="M407" s="168">
        <f t="shared" si="32"/>
        <v>707.76</v>
      </c>
    </row>
    <row r="408" spans="1:13" s="133" customFormat="1" ht="12.75" customHeight="1" x14ac:dyDescent="0.2">
      <c r="A408" s="169"/>
      <c r="B408" s="158" t="s">
        <v>38</v>
      </c>
      <c r="C408" s="158" t="s">
        <v>38</v>
      </c>
      <c r="D408" s="176" t="s">
        <v>214</v>
      </c>
      <c r="E408" s="158" t="s">
        <v>46</v>
      </c>
      <c r="F408" s="181">
        <v>35</v>
      </c>
      <c r="G408" s="177">
        <v>0</v>
      </c>
      <c r="H408" s="177">
        <v>0</v>
      </c>
      <c r="I408" s="177">
        <v>3.0150000000000001</v>
      </c>
      <c r="J408" s="177">
        <v>3.44</v>
      </c>
      <c r="K408" s="177">
        <f t="shared" si="30"/>
        <v>3.0150000000000001</v>
      </c>
      <c r="L408" s="177">
        <f t="shared" si="31"/>
        <v>3.44</v>
      </c>
      <c r="M408" s="168">
        <f t="shared" si="32"/>
        <v>120.4</v>
      </c>
    </row>
    <row r="409" spans="1:13" s="133" customFormat="1" ht="12.75" customHeight="1" x14ac:dyDescent="0.2">
      <c r="A409" s="169"/>
      <c r="B409" s="158" t="s">
        <v>38</v>
      </c>
      <c r="C409" s="158" t="s">
        <v>38</v>
      </c>
      <c r="D409" s="176" t="s">
        <v>215</v>
      </c>
      <c r="E409" s="158" t="s">
        <v>46</v>
      </c>
      <c r="F409" s="181">
        <v>35</v>
      </c>
      <c r="G409" s="177">
        <v>0</v>
      </c>
      <c r="H409" s="177">
        <v>0</v>
      </c>
      <c r="I409" s="177">
        <v>3.0150000000000001</v>
      </c>
      <c r="J409" s="177">
        <v>3.44</v>
      </c>
      <c r="K409" s="177">
        <f t="shared" si="30"/>
        <v>3.0150000000000001</v>
      </c>
      <c r="L409" s="177">
        <f t="shared" si="31"/>
        <v>3.44</v>
      </c>
      <c r="M409" s="168">
        <f t="shared" si="32"/>
        <v>120.4</v>
      </c>
    </row>
    <row r="410" spans="1:13" s="133" customFormat="1" ht="12.75" customHeight="1" x14ac:dyDescent="0.2">
      <c r="A410" s="169"/>
      <c r="B410" s="158" t="s">
        <v>38</v>
      </c>
      <c r="C410" s="158" t="s">
        <v>38</v>
      </c>
      <c r="D410" s="176" t="s">
        <v>216</v>
      </c>
      <c r="E410" s="158" t="s">
        <v>46</v>
      </c>
      <c r="F410" s="181">
        <v>35</v>
      </c>
      <c r="G410" s="177">
        <v>0</v>
      </c>
      <c r="H410" s="177">
        <v>0</v>
      </c>
      <c r="I410" s="177">
        <v>3.0150000000000001</v>
      </c>
      <c r="J410" s="177">
        <v>3.44</v>
      </c>
      <c r="K410" s="177">
        <f t="shared" si="30"/>
        <v>3.0150000000000001</v>
      </c>
      <c r="L410" s="177">
        <f t="shared" si="31"/>
        <v>3.44</v>
      </c>
      <c r="M410" s="168">
        <f t="shared" si="32"/>
        <v>120.4</v>
      </c>
    </row>
    <row r="411" spans="1:13" s="133" customFormat="1" ht="12.75" customHeight="1" x14ac:dyDescent="0.2">
      <c r="A411" s="169"/>
      <c r="B411" s="158" t="s">
        <v>38</v>
      </c>
      <c r="C411" s="158" t="s">
        <v>38</v>
      </c>
      <c r="D411" s="176" t="s">
        <v>217</v>
      </c>
      <c r="E411" s="158" t="s">
        <v>46</v>
      </c>
      <c r="F411" s="181">
        <v>35</v>
      </c>
      <c r="G411" s="177">
        <v>0</v>
      </c>
      <c r="H411" s="177">
        <v>0</v>
      </c>
      <c r="I411" s="177">
        <v>3.0150000000000001</v>
      </c>
      <c r="J411" s="177">
        <v>3.44</v>
      </c>
      <c r="K411" s="177">
        <f t="shared" si="30"/>
        <v>3.0150000000000001</v>
      </c>
      <c r="L411" s="177">
        <f t="shared" si="31"/>
        <v>3.44</v>
      </c>
      <c r="M411" s="168">
        <f t="shared" si="32"/>
        <v>120.4</v>
      </c>
    </row>
    <row r="412" spans="1:13" s="133" customFormat="1" ht="12.75" customHeight="1" x14ac:dyDescent="0.2">
      <c r="A412" s="169"/>
      <c r="B412" s="158" t="s">
        <v>38</v>
      </c>
      <c r="C412" s="158" t="s">
        <v>38</v>
      </c>
      <c r="D412" s="176" t="s">
        <v>218</v>
      </c>
      <c r="E412" s="158" t="s">
        <v>46</v>
      </c>
      <c r="F412" s="181">
        <v>35</v>
      </c>
      <c r="G412" s="177">
        <v>0</v>
      </c>
      <c r="H412" s="177">
        <v>0</v>
      </c>
      <c r="I412" s="177">
        <v>3.0150000000000001</v>
      </c>
      <c r="J412" s="177">
        <v>3.44</v>
      </c>
      <c r="K412" s="177">
        <f t="shared" si="30"/>
        <v>3.0150000000000001</v>
      </c>
      <c r="L412" s="177">
        <f t="shared" si="31"/>
        <v>3.44</v>
      </c>
      <c r="M412" s="168">
        <f t="shared" si="32"/>
        <v>120.4</v>
      </c>
    </row>
    <row r="413" spans="1:13" s="133" customFormat="1" ht="12.75" customHeight="1" x14ac:dyDescent="0.2">
      <c r="A413" s="169"/>
      <c r="B413" s="158" t="s">
        <v>38</v>
      </c>
      <c r="C413" s="158" t="s">
        <v>38</v>
      </c>
      <c r="D413" s="176" t="s">
        <v>219</v>
      </c>
      <c r="E413" s="158" t="s">
        <v>46</v>
      </c>
      <c r="F413" s="181">
        <v>20</v>
      </c>
      <c r="G413" s="177">
        <v>0</v>
      </c>
      <c r="H413" s="177">
        <v>0</v>
      </c>
      <c r="I413" s="177">
        <v>5.3550000000000004</v>
      </c>
      <c r="J413" s="177">
        <v>6.11</v>
      </c>
      <c r="K413" s="177">
        <f t="shared" si="30"/>
        <v>5.3550000000000004</v>
      </c>
      <c r="L413" s="177">
        <f t="shared" si="31"/>
        <v>6.11</v>
      </c>
      <c r="M413" s="168">
        <f t="shared" si="32"/>
        <v>122.2</v>
      </c>
    </row>
    <row r="414" spans="1:13" s="133" customFormat="1" ht="12.75" customHeight="1" x14ac:dyDescent="0.2">
      <c r="A414" s="169"/>
      <c r="B414" s="158" t="s">
        <v>38</v>
      </c>
      <c r="C414" s="158" t="s">
        <v>38</v>
      </c>
      <c r="D414" s="176" t="s">
        <v>220</v>
      </c>
      <c r="E414" s="158" t="s">
        <v>46</v>
      </c>
      <c r="F414" s="181">
        <v>30</v>
      </c>
      <c r="G414" s="177">
        <v>0</v>
      </c>
      <c r="H414" s="177">
        <v>0</v>
      </c>
      <c r="I414" s="177">
        <v>1.6475</v>
      </c>
      <c r="J414" s="177">
        <v>1.88</v>
      </c>
      <c r="K414" s="177">
        <f t="shared" si="30"/>
        <v>1.6475</v>
      </c>
      <c r="L414" s="177">
        <f t="shared" si="31"/>
        <v>1.88</v>
      </c>
      <c r="M414" s="168">
        <f t="shared" si="32"/>
        <v>56.4</v>
      </c>
    </row>
    <row r="415" spans="1:13" s="133" customFormat="1" ht="12.75" customHeight="1" x14ac:dyDescent="0.2">
      <c r="A415" s="169"/>
      <c r="B415" s="158" t="s">
        <v>38</v>
      </c>
      <c r="C415" s="158" t="s">
        <v>38</v>
      </c>
      <c r="D415" s="176" t="s">
        <v>221</v>
      </c>
      <c r="E415" s="158" t="s">
        <v>229</v>
      </c>
      <c r="F415" s="181">
        <v>1</v>
      </c>
      <c r="G415" s="177">
        <v>0</v>
      </c>
      <c r="H415" s="177">
        <v>0</v>
      </c>
      <c r="I415" s="177">
        <v>27.555</v>
      </c>
      <c r="J415" s="177">
        <v>31.42</v>
      </c>
      <c r="K415" s="177">
        <f t="shared" si="30"/>
        <v>27.555</v>
      </c>
      <c r="L415" s="177">
        <f t="shared" si="31"/>
        <v>31.42</v>
      </c>
      <c r="M415" s="168">
        <f t="shared" si="32"/>
        <v>31.42</v>
      </c>
    </row>
    <row r="416" spans="1:13" s="133" customFormat="1" ht="12.75" customHeight="1" x14ac:dyDescent="0.2">
      <c r="A416" s="169"/>
      <c r="B416" s="158" t="s">
        <v>38</v>
      </c>
      <c r="C416" s="158" t="s">
        <v>38</v>
      </c>
      <c r="D416" s="176" t="s">
        <v>222</v>
      </c>
      <c r="E416" s="158" t="s">
        <v>229</v>
      </c>
      <c r="F416" s="181">
        <v>1</v>
      </c>
      <c r="G416" s="177">
        <v>0</v>
      </c>
      <c r="H416" s="177">
        <v>0</v>
      </c>
      <c r="I416" s="177">
        <v>104.5675</v>
      </c>
      <c r="J416" s="177">
        <v>119.23</v>
      </c>
      <c r="K416" s="177">
        <f t="shared" si="30"/>
        <v>104.5675</v>
      </c>
      <c r="L416" s="177">
        <f t="shared" si="31"/>
        <v>119.23</v>
      </c>
      <c r="M416" s="168">
        <f t="shared" si="32"/>
        <v>119.23</v>
      </c>
    </row>
    <row r="417" spans="1:13" s="133" customFormat="1" ht="22.5" customHeight="1" x14ac:dyDescent="0.2">
      <c r="A417" s="169"/>
      <c r="B417" s="158" t="s">
        <v>38</v>
      </c>
      <c r="C417" s="158" t="s">
        <v>38</v>
      </c>
      <c r="D417" s="176" t="s">
        <v>223</v>
      </c>
      <c r="E417" s="158" t="s">
        <v>229</v>
      </c>
      <c r="F417" s="181">
        <v>1</v>
      </c>
      <c r="G417" s="177">
        <v>0</v>
      </c>
      <c r="H417" s="177">
        <v>0</v>
      </c>
      <c r="I417" s="177">
        <v>1947.7766666666666</v>
      </c>
      <c r="J417" s="177">
        <v>2220.85</v>
      </c>
      <c r="K417" s="177">
        <f t="shared" si="30"/>
        <v>1947.7766666666666</v>
      </c>
      <c r="L417" s="177">
        <f t="shared" si="31"/>
        <v>2220.85</v>
      </c>
      <c r="M417" s="168">
        <f t="shared" si="32"/>
        <v>2220.85</v>
      </c>
    </row>
    <row r="418" spans="1:13" s="133" customFormat="1" ht="12.75" customHeight="1" x14ac:dyDescent="0.2">
      <c r="A418" s="169"/>
      <c r="B418" s="158" t="s">
        <v>38</v>
      </c>
      <c r="C418" s="158" t="s">
        <v>38</v>
      </c>
      <c r="D418" s="176" t="s">
        <v>224</v>
      </c>
      <c r="E418" s="158" t="s">
        <v>46</v>
      </c>
      <c r="F418" s="181">
        <v>3.5</v>
      </c>
      <c r="G418" s="177">
        <v>0</v>
      </c>
      <c r="H418" s="177">
        <v>0</v>
      </c>
      <c r="I418" s="177">
        <v>17.125</v>
      </c>
      <c r="J418" s="177">
        <v>19.53</v>
      </c>
      <c r="K418" s="177">
        <f t="shared" si="30"/>
        <v>17.125</v>
      </c>
      <c r="L418" s="177">
        <f t="shared" si="31"/>
        <v>19.53</v>
      </c>
      <c r="M418" s="168">
        <f t="shared" si="32"/>
        <v>68.36</v>
      </c>
    </row>
    <row r="419" spans="1:13" s="133" customFormat="1" ht="12.75" customHeight="1" x14ac:dyDescent="0.2">
      <c r="A419" s="169"/>
      <c r="B419" s="158" t="s">
        <v>38</v>
      </c>
      <c r="C419" s="158" t="s">
        <v>38</v>
      </c>
      <c r="D419" s="176" t="s">
        <v>225</v>
      </c>
      <c r="E419" s="158" t="s">
        <v>46</v>
      </c>
      <c r="F419" s="181">
        <v>1.5</v>
      </c>
      <c r="G419" s="177">
        <v>0</v>
      </c>
      <c r="H419" s="177">
        <v>0</v>
      </c>
      <c r="I419" s="177">
        <v>4.3999999999999995</v>
      </c>
      <c r="J419" s="177">
        <v>5.0199999999999996</v>
      </c>
      <c r="K419" s="177">
        <f t="shared" si="30"/>
        <v>4.3999999999999995</v>
      </c>
      <c r="L419" s="177">
        <f t="shared" si="31"/>
        <v>5.0199999999999996</v>
      </c>
      <c r="M419" s="168">
        <f t="shared" si="32"/>
        <v>7.53</v>
      </c>
    </row>
    <row r="420" spans="1:13" s="133" customFormat="1" ht="12.75" customHeight="1" x14ac:dyDescent="0.2">
      <c r="A420" s="169"/>
      <c r="B420" s="158" t="s">
        <v>38</v>
      </c>
      <c r="C420" s="158" t="s">
        <v>38</v>
      </c>
      <c r="D420" s="176" t="s">
        <v>226</v>
      </c>
      <c r="E420" s="158" t="s">
        <v>46</v>
      </c>
      <c r="F420" s="181">
        <v>1</v>
      </c>
      <c r="G420" s="177">
        <v>0</v>
      </c>
      <c r="H420" s="177">
        <v>0</v>
      </c>
      <c r="I420" s="177">
        <v>51.752500000000005</v>
      </c>
      <c r="J420" s="177">
        <v>59.01</v>
      </c>
      <c r="K420" s="177">
        <f t="shared" si="30"/>
        <v>51.752500000000005</v>
      </c>
      <c r="L420" s="177">
        <f t="shared" si="31"/>
        <v>59.01</v>
      </c>
      <c r="M420" s="168">
        <f t="shared" si="32"/>
        <v>59.01</v>
      </c>
    </row>
    <row r="421" spans="1:13" s="133" customFormat="1" ht="12.75" customHeight="1" x14ac:dyDescent="0.2">
      <c r="A421" s="169"/>
      <c r="B421" s="158" t="s">
        <v>38</v>
      </c>
      <c r="C421" s="158" t="s">
        <v>38</v>
      </c>
      <c r="D421" s="176" t="s">
        <v>227</v>
      </c>
      <c r="E421" s="158" t="s">
        <v>46</v>
      </c>
      <c r="F421" s="181">
        <v>1</v>
      </c>
      <c r="G421" s="177">
        <v>0</v>
      </c>
      <c r="H421" s="177">
        <v>0</v>
      </c>
      <c r="I421" s="177">
        <v>13.473333333333334</v>
      </c>
      <c r="J421" s="177">
        <v>15.36</v>
      </c>
      <c r="K421" s="177">
        <f t="shared" si="30"/>
        <v>13.473333333333334</v>
      </c>
      <c r="L421" s="177">
        <f t="shared" si="31"/>
        <v>15.36</v>
      </c>
      <c r="M421" s="168">
        <f t="shared" si="32"/>
        <v>15.36</v>
      </c>
    </row>
    <row r="422" spans="1:13" s="133" customFormat="1" ht="12.75" customHeight="1" x14ac:dyDescent="0.2">
      <c r="A422" s="169"/>
      <c r="B422" s="158" t="s">
        <v>38</v>
      </c>
      <c r="C422" s="158" t="s">
        <v>38</v>
      </c>
      <c r="D422" s="176" t="s">
        <v>228</v>
      </c>
      <c r="E422" s="158" t="s">
        <v>46</v>
      </c>
      <c r="F422" s="181">
        <v>1</v>
      </c>
      <c r="G422" s="177">
        <v>0</v>
      </c>
      <c r="H422" s="177">
        <v>0</v>
      </c>
      <c r="I422" s="177">
        <v>23.103333333333335</v>
      </c>
      <c r="J422" s="177">
        <v>26.34</v>
      </c>
      <c r="K422" s="177">
        <f t="shared" si="30"/>
        <v>23.103333333333335</v>
      </c>
      <c r="L422" s="177">
        <f t="shared" si="31"/>
        <v>26.34</v>
      </c>
      <c r="M422" s="168">
        <f t="shared" si="32"/>
        <v>26.34</v>
      </c>
    </row>
    <row r="423" spans="1:13" s="119" customFormat="1" ht="12" customHeight="1" x14ac:dyDescent="0.2">
      <c r="A423" s="169"/>
      <c r="B423" s="166"/>
      <c r="C423" s="158"/>
      <c r="D423" s="176"/>
      <c r="E423" s="158"/>
      <c r="F423" s="181"/>
      <c r="G423" s="167"/>
      <c r="H423" s="167"/>
      <c r="I423" s="167"/>
      <c r="J423" s="167"/>
      <c r="K423" s="167"/>
      <c r="L423" s="167"/>
      <c r="M423" s="168"/>
    </row>
    <row r="424" spans="1:13" s="119" customFormat="1" ht="12" customHeight="1" x14ac:dyDescent="0.2">
      <c r="A424" s="169"/>
      <c r="B424" s="160"/>
      <c r="C424" s="160"/>
      <c r="D424" s="170" t="s">
        <v>47</v>
      </c>
      <c r="E424" s="161"/>
      <c r="F424" s="181"/>
      <c r="G424" s="171"/>
      <c r="H424" s="167"/>
      <c r="I424" s="167"/>
      <c r="J424" s="167"/>
      <c r="K424" s="167"/>
      <c r="L424" s="167"/>
      <c r="M424" s="172">
        <f>SUM(M342:M422)</f>
        <v>39583.090000000026</v>
      </c>
    </row>
    <row r="425" spans="1:13" s="119" customFormat="1" ht="12" customHeight="1" x14ac:dyDescent="0.2">
      <c r="A425" s="169"/>
      <c r="B425" s="160"/>
      <c r="C425" s="160"/>
      <c r="D425" s="170"/>
      <c r="E425" s="161"/>
      <c r="F425" s="181"/>
      <c r="G425" s="171"/>
      <c r="H425" s="167"/>
      <c r="I425" s="167"/>
      <c r="J425" s="167"/>
      <c r="K425" s="167"/>
      <c r="L425" s="167"/>
      <c r="M425" s="172"/>
    </row>
    <row r="426" spans="1:13" s="117" customFormat="1" ht="12" customHeight="1" x14ac:dyDescent="0.2">
      <c r="A426" s="173" t="s">
        <v>449</v>
      </c>
      <c r="B426" s="166"/>
      <c r="C426" s="158"/>
      <c r="D426" s="170" t="s">
        <v>236</v>
      </c>
      <c r="E426" s="161"/>
      <c r="F426" s="181"/>
      <c r="G426" s="171"/>
      <c r="H426" s="167"/>
      <c r="I426" s="167"/>
      <c r="J426" s="167"/>
      <c r="K426" s="167"/>
      <c r="L426" s="167"/>
      <c r="M426" s="172"/>
    </row>
    <row r="427" spans="1:13" s="117" customFormat="1" ht="24" customHeight="1" x14ac:dyDescent="0.2">
      <c r="A427" s="169"/>
      <c r="B427" s="166">
        <v>83724</v>
      </c>
      <c r="C427" s="158" t="s">
        <v>96</v>
      </c>
      <c r="D427" s="176" t="s">
        <v>564</v>
      </c>
      <c r="E427" s="158" t="s">
        <v>232</v>
      </c>
      <c r="F427" s="181">
        <v>217.58</v>
      </c>
      <c r="G427" s="177">
        <v>0.95</v>
      </c>
      <c r="H427" s="177">
        <v>1.18</v>
      </c>
      <c r="I427" s="177">
        <v>0</v>
      </c>
      <c r="J427" s="177">
        <v>0</v>
      </c>
      <c r="K427" s="177">
        <f>I427+G427</f>
        <v>0.95</v>
      </c>
      <c r="L427" s="177">
        <f>H427+J427</f>
        <v>1.18</v>
      </c>
      <c r="M427" s="168">
        <f>ROUND(F427*L427,2)</f>
        <v>256.74</v>
      </c>
    </row>
    <row r="428" spans="1:13" s="117" customFormat="1" ht="12.75" customHeight="1" x14ac:dyDescent="0.2">
      <c r="A428" s="169"/>
      <c r="B428" s="158" t="s">
        <v>292</v>
      </c>
      <c r="C428" s="158" t="s">
        <v>96</v>
      </c>
      <c r="D428" s="176" t="s">
        <v>293</v>
      </c>
      <c r="E428" s="158" t="s">
        <v>48</v>
      </c>
      <c r="F428" s="181">
        <v>4</v>
      </c>
      <c r="G428" s="177">
        <v>33.43</v>
      </c>
      <c r="H428" s="177">
        <v>41.51</v>
      </c>
      <c r="I428" s="177">
        <v>0</v>
      </c>
      <c r="J428" s="177">
        <v>0</v>
      </c>
      <c r="K428" s="177">
        <f>I428+G428</f>
        <v>33.43</v>
      </c>
      <c r="L428" s="177">
        <f>H428+J428</f>
        <v>41.51</v>
      </c>
      <c r="M428" s="168">
        <f>ROUND(F428*L428,2)</f>
        <v>166.04</v>
      </c>
    </row>
    <row r="429" spans="1:13" s="117" customFormat="1" ht="12.75" customHeight="1" x14ac:dyDescent="0.2">
      <c r="A429" s="169"/>
      <c r="B429" s="158" t="s">
        <v>296</v>
      </c>
      <c r="C429" s="158" t="s">
        <v>96</v>
      </c>
      <c r="D429" s="176" t="s">
        <v>297</v>
      </c>
      <c r="E429" s="158" t="s">
        <v>48</v>
      </c>
      <c r="F429" s="181">
        <v>1</v>
      </c>
      <c r="G429" s="177">
        <v>487.18</v>
      </c>
      <c r="H429" s="177">
        <v>604.92999999999995</v>
      </c>
      <c r="I429" s="177">
        <v>0</v>
      </c>
      <c r="J429" s="177">
        <v>0</v>
      </c>
      <c r="K429" s="177">
        <f>I429+G429</f>
        <v>487.18</v>
      </c>
      <c r="L429" s="177">
        <f>H429+J429</f>
        <v>604.92999999999995</v>
      </c>
      <c r="M429" s="168">
        <f>ROUND(F429*L429,2)</f>
        <v>604.92999999999995</v>
      </c>
    </row>
    <row r="430" spans="1:13" s="117" customFormat="1" ht="12.75" customHeight="1" x14ac:dyDescent="0.2">
      <c r="A430" s="169"/>
      <c r="B430" s="160"/>
      <c r="C430" s="160"/>
      <c r="D430" s="170" t="s">
        <v>47</v>
      </c>
      <c r="E430" s="158"/>
      <c r="F430" s="181"/>
      <c r="G430" s="177"/>
      <c r="H430" s="177"/>
      <c r="I430" s="177"/>
      <c r="J430" s="177"/>
      <c r="K430" s="177"/>
      <c r="L430" s="177"/>
      <c r="M430" s="312">
        <f>SUM(M427:M429)</f>
        <v>1027.71</v>
      </c>
    </row>
    <row r="431" spans="1:13" s="119" customFormat="1" ht="12" customHeight="1" x14ac:dyDescent="0.2">
      <c r="A431" s="169"/>
      <c r="B431" s="160"/>
      <c r="C431" s="160"/>
      <c r="D431" s="170"/>
      <c r="E431" s="161"/>
      <c r="F431" s="181"/>
      <c r="G431" s="171"/>
      <c r="H431" s="167"/>
      <c r="I431" s="167"/>
      <c r="J431" s="167"/>
      <c r="K431" s="167"/>
      <c r="L431" s="167"/>
      <c r="M431" s="168"/>
    </row>
    <row r="432" spans="1:13" s="119" customFormat="1" ht="12" customHeight="1" x14ac:dyDescent="0.2">
      <c r="A432" s="169"/>
      <c r="B432" s="160"/>
      <c r="C432" s="160"/>
      <c r="D432" s="170" t="s">
        <v>54</v>
      </c>
      <c r="E432" s="161"/>
      <c r="F432" s="181"/>
      <c r="G432" s="171"/>
      <c r="H432" s="167"/>
      <c r="I432" s="167"/>
      <c r="J432" s="167"/>
      <c r="K432" s="167"/>
      <c r="L432" s="167"/>
      <c r="M432" s="168"/>
    </row>
    <row r="433" spans="1:13" s="119" customFormat="1" ht="12" customHeight="1" x14ac:dyDescent="0.2">
      <c r="A433" s="173" t="s">
        <v>450</v>
      </c>
      <c r="B433" s="160"/>
      <c r="C433" s="160"/>
      <c r="D433" s="170" t="s">
        <v>15</v>
      </c>
      <c r="E433" s="161"/>
      <c r="F433" s="181"/>
      <c r="G433" s="171"/>
      <c r="H433" s="167"/>
      <c r="I433" s="167"/>
      <c r="J433" s="167"/>
      <c r="K433" s="167"/>
      <c r="L433" s="167"/>
      <c r="M433" s="168"/>
    </row>
    <row r="434" spans="1:13" s="120" customFormat="1" ht="12" customHeight="1" x14ac:dyDescent="0.2">
      <c r="A434" s="169"/>
      <c r="B434" s="158" t="s">
        <v>38</v>
      </c>
      <c r="C434" s="158" t="s">
        <v>38</v>
      </c>
      <c r="D434" s="176" t="s">
        <v>384</v>
      </c>
      <c r="E434" s="158" t="s">
        <v>48</v>
      </c>
      <c r="F434" s="181">
        <v>2</v>
      </c>
      <c r="G434" s="167">
        <v>0</v>
      </c>
      <c r="H434" s="167">
        <v>0</v>
      </c>
      <c r="I434" s="167">
        <v>170.17650650000002</v>
      </c>
      <c r="J434" s="167">
        <v>194.04</v>
      </c>
      <c r="K434" s="167">
        <f t="shared" ref="K434:K453" si="33">I434+G434</f>
        <v>170.17650650000002</v>
      </c>
      <c r="L434" s="167">
        <f t="shared" ref="L434:L453" si="34">H434+J434</f>
        <v>194.04</v>
      </c>
      <c r="M434" s="168">
        <f t="shared" ref="M434:M453" si="35">ROUND(F434*L434,2)</f>
        <v>388.08</v>
      </c>
    </row>
    <row r="435" spans="1:13" s="120" customFormat="1" ht="12" customHeight="1" x14ac:dyDescent="0.2">
      <c r="A435" s="169"/>
      <c r="B435" s="158" t="s">
        <v>38</v>
      </c>
      <c r="C435" s="158" t="s">
        <v>38</v>
      </c>
      <c r="D435" s="176" t="s">
        <v>385</v>
      </c>
      <c r="E435" s="158" t="s">
        <v>48</v>
      </c>
      <c r="F435" s="181">
        <v>1</v>
      </c>
      <c r="G435" s="167">
        <v>0</v>
      </c>
      <c r="H435" s="167">
        <v>0</v>
      </c>
      <c r="I435" s="167">
        <v>355.24</v>
      </c>
      <c r="J435" s="167">
        <v>405.04</v>
      </c>
      <c r="K435" s="167">
        <f t="shared" si="33"/>
        <v>355.24</v>
      </c>
      <c r="L435" s="167">
        <f t="shared" si="34"/>
        <v>405.04</v>
      </c>
      <c r="M435" s="168">
        <f t="shared" si="35"/>
        <v>405.04</v>
      </c>
    </row>
    <row r="436" spans="1:13" s="120" customFormat="1" ht="12" customHeight="1" x14ac:dyDescent="0.2">
      <c r="A436" s="169"/>
      <c r="B436" s="158" t="s">
        <v>38</v>
      </c>
      <c r="C436" s="158" t="s">
        <v>38</v>
      </c>
      <c r="D436" s="176" t="s">
        <v>386</v>
      </c>
      <c r="E436" s="158" t="s">
        <v>48</v>
      </c>
      <c r="F436" s="181">
        <v>1</v>
      </c>
      <c r="G436" s="167">
        <v>0</v>
      </c>
      <c r="H436" s="167">
        <v>0</v>
      </c>
      <c r="I436" s="167">
        <v>124.78510585999999</v>
      </c>
      <c r="J436" s="167">
        <v>142.28</v>
      </c>
      <c r="K436" s="167">
        <f t="shared" si="33"/>
        <v>124.78510585999999</v>
      </c>
      <c r="L436" s="167">
        <f t="shared" si="34"/>
        <v>142.28</v>
      </c>
      <c r="M436" s="168">
        <f t="shared" si="35"/>
        <v>142.28</v>
      </c>
    </row>
    <row r="437" spans="1:13" s="120" customFormat="1" ht="12" customHeight="1" x14ac:dyDescent="0.2">
      <c r="A437" s="169"/>
      <c r="B437" s="158" t="s">
        <v>38</v>
      </c>
      <c r="C437" s="158" t="s">
        <v>38</v>
      </c>
      <c r="D437" s="176" t="s">
        <v>393</v>
      </c>
      <c r="E437" s="158" t="s">
        <v>46</v>
      </c>
      <c r="F437" s="181">
        <v>8</v>
      </c>
      <c r="G437" s="167">
        <v>0</v>
      </c>
      <c r="H437" s="167">
        <v>0</v>
      </c>
      <c r="I437" s="167">
        <v>22</v>
      </c>
      <c r="J437" s="167">
        <v>25.08</v>
      </c>
      <c r="K437" s="167">
        <f t="shared" si="33"/>
        <v>22</v>
      </c>
      <c r="L437" s="167">
        <f t="shared" si="34"/>
        <v>25.08</v>
      </c>
      <c r="M437" s="168">
        <f t="shared" si="35"/>
        <v>200.64</v>
      </c>
    </row>
    <row r="438" spans="1:13" s="120" customFormat="1" ht="12" customHeight="1" x14ac:dyDescent="0.2">
      <c r="A438" s="169"/>
      <c r="B438" s="158" t="s">
        <v>38</v>
      </c>
      <c r="C438" s="158" t="s">
        <v>38</v>
      </c>
      <c r="D438" s="176" t="s">
        <v>387</v>
      </c>
      <c r="E438" s="158" t="s">
        <v>48</v>
      </c>
      <c r="F438" s="181">
        <v>3</v>
      </c>
      <c r="G438" s="167">
        <v>0</v>
      </c>
      <c r="H438" s="167">
        <v>0</v>
      </c>
      <c r="I438" s="167">
        <v>111.78333333333335</v>
      </c>
      <c r="J438" s="167">
        <v>127.46</v>
      </c>
      <c r="K438" s="167">
        <f t="shared" si="33"/>
        <v>111.78333333333335</v>
      </c>
      <c r="L438" s="167">
        <f t="shared" si="34"/>
        <v>127.46</v>
      </c>
      <c r="M438" s="168">
        <f t="shared" si="35"/>
        <v>382.38</v>
      </c>
    </row>
    <row r="439" spans="1:13" s="120" customFormat="1" ht="12" customHeight="1" x14ac:dyDescent="0.2">
      <c r="A439" s="169"/>
      <c r="B439" s="158" t="s">
        <v>38</v>
      </c>
      <c r="C439" s="158" t="s">
        <v>38</v>
      </c>
      <c r="D439" s="176" t="s">
        <v>388</v>
      </c>
      <c r="E439" s="158" t="s">
        <v>48</v>
      </c>
      <c r="F439" s="181">
        <v>2</v>
      </c>
      <c r="G439" s="167">
        <v>0</v>
      </c>
      <c r="H439" s="167">
        <v>0</v>
      </c>
      <c r="I439" s="167">
        <v>480.65499999999997</v>
      </c>
      <c r="J439" s="167">
        <v>548.04</v>
      </c>
      <c r="K439" s="167">
        <f t="shared" si="33"/>
        <v>480.65499999999997</v>
      </c>
      <c r="L439" s="167">
        <f t="shared" si="34"/>
        <v>548.04</v>
      </c>
      <c r="M439" s="168">
        <f t="shared" si="35"/>
        <v>1096.08</v>
      </c>
    </row>
    <row r="440" spans="1:13" s="120" customFormat="1" ht="12" customHeight="1" x14ac:dyDescent="0.2">
      <c r="A440" s="169"/>
      <c r="B440" s="158" t="s">
        <v>38</v>
      </c>
      <c r="C440" s="158" t="s">
        <v>38</v>
      </c>
      <c r="D440" s="176" t="s">
        <v>389</v>
      </c>
      <c r="E440" s="158" t="s">
        <v>48</v>
      </c>
      <c r="F440" s="181">
        <v>2</v>
      </c>
      <c r="G440" s="167">
        <v>0</v>
      </c>
      <c r="H440" s="167">
        <v>0</v>
      </c>
      <c r="I440" s="167">
        <v>95.254999999999995</v>
      </c>
      <c r="J440" s="167">
        <v>108.61</v>
      </c>
      <c r="K440" s="167">
        <f t="shared" si="33"/>
        <v>95.254999999999995</v>
      </c>
      <c r="L440" s="167">
        <f t="shared" si="34"/>
        <v>108.61</v>
      </c>
      <c r="M440" s="168">
        <f t="shared" si="35"/>
        <v>217.22</v>
      </c>
    </row>
    <row r="441" spans="1:13" s="120" customFormat="1" ht="22.5" customHeight="1" x14ac:dyDescent="0.2">
      <c r="A441" s="169"/>
      <c r="B441" s="158" t="s">
        <v>38</v>
      </c>
      <c r="C441" s="158" t="s">
        <v>38</v>
      </c>
      <c r="D441" s="176" t="s">
        <v>390</v>
      </c>
      <c r="E441" s="158" t="s">
        <v>48</v>
      </c>
      <c r="F441" s="181">
        <v>2</v>
      </c>
      <c r="G441" s="167">
        <v>0</v>
      </c>
      <c r="H441" s="167">
        <v>0</v>
      </c>
      <c r="I441" s="167">
        <v>389.92999999999995</v>
      </c>
      <c r="J441" s="167">
        <v>444.6</v>
      </c>
      <c r="K441" s="167">
        <f t="shared" si="33"/>
        <v>389.92999999999995</v>
      </c>
      <c r="L441" s="167">
        <f t="shared" si="34"/>
        <v>444.6</v>
      </c>
      <c r="M441" s="168">
        <f t="shared" si="35"/>
        <v>889.2</v>
      </c>
    </row>
    <row r="442" spans="1:13" s="120" customFormat="1" ht="12" customHeight="1" x14ac:dyDescent="0.2">
      <c r="A442" s="169"/>
      <c r="B442" s="158" t="s">
        <v>38</v>
      </c>
      <c r="C442" s="158" t="s">
        <v>38</v>
      </c>
      <c r="D442" s="176" t="s">
        <v>2</v>
      </c>
      <c r="E442" s="158" t="s">
        <v>48</v>
      </c>
      <c r="F442" s="181">
        <v>1</v>
      </c>
      <c r="G442" s="167">
        <v>0</v>
      </c>
      <c r="H442" s="167">
        <v>0</v>
      </c>
      <c r="I442" s="167">
        <v>2136.5833333333335</v>
      </c>
      <c r="J442" s="167">
        <v>2436.13</v>
      </c>
      <c r="K442" s="167">
        <f t="shared" si="33"/>
        <v>2136.5833333333335</v>
      </c>
      <c r="L442" s="167">
        <f t="shared" si="34"/>
        <v>2436.13</v>
      </c>
      <c r="M442" s="168">
        <f t="shared" si="35"/>
        <v>2436.13</v>
      </c>
    </row>
    <row r="443" spans="1:13" s="120" customFormat="1" ht="12" customHeight="1" x14ac:dyDescent="0.2">
      <c r="A443" s="169"/>
      <c r="B443" s="158" t="s">
        <v>38</v>
      </c>
      <c r="C443" s="158" t="s">
        <v>38</v>
      </c>
      <c r="D443" s="176" t="s">
        <v>343</v>
      </c>
      <c r="E443" s="158" t="s">
        <v>48</v>
      </c>
      <c r="F443" s="181">
        <v>1</v>
      </c>
      <c r="G443" s="167">
        <v>0</v>
      </c>
      <c r="H443" s="167">
        <v>0</v>
      </c>
      <c r="I443" s="167">
        <v>387</v>
      </c>
      <c r="J443" s="167">
        <v>441.26</v>
      </c>
      <c r="K443" s="167">
        <f t="shared" si="33"/>
        <v>387</v>
      </c>
      <c r="L443" s="167">
        <f t="shared" si="34"/>
        <v>441.26</v>
      </c>
      <c r="M443" s="168">
        <f t="shared" si="35"/>
        <v>441.26</v>
      </c>
    </row>
    <row r="444" spans="1:13" s="120" customFormat="1" ht="12" customHeight="1" x14ac:dyDescent="0.2">
      <c r="A444" s="169"/>
      <c r="B444" s="158"/>
      <c r="C444" s="158" t="s">
        <v>38</v>
      </c>
      <c r="D444" s="176" t="s">
        <v>342</v>
      </c>
      <c r="E444" s="158" t="s">
        <v>48</v>
      </c>
      <c r="F444" s="181">
        <v>1</v>
      </c>
      <c r="G444" s="167">
        <v>0</v>
      </c>
      <c r="H444" s="167">
        <v>0</v>
      </c>
      <c r="I444" s="167">
        <v>450.454025</v>
      </c>
      <c r="J444" s="167">
        <v>513.61</v>
      </c>
      <c r="K444" s="167">
        <f t="shared" si="33"/>
        <v>450.454025</v>
      </c>
      <c r="L444" s="167">
        <f t="shared" si="34"/>
        <v>513.61</v>
      </c>
      <c r="M444" s="168">
        <f t="shared" si="35"/>
        <v>513.61</v>
      </c>
    </row>
    <row r="445" spans="1:13" s="120" customFormat="1" ht="12" customHeight="1" x14ac:dyDescent="0.2">
      <c r="A445" s="169"/>
      <c r="B445" s="158"/>
      <c r="C445" s="158" t="s">
        <v>38</v>
      </c>
      <c r="D445" s="176" t="s">
        <v>391</v>
      </c>
      <c r="E445" s="158" t="s">
        <v>48</v>
      </c>
      <c r="F445" s="181">
        <v>2</v>
      </c>
      <c r="G445" s="167">
        <v>0</v>
      </c>
      <c r="H445" s="167">
        <v>0</v>
      </c>
      <c r="I445" s="167">
        <v>213.35</v>
      </c>
      <c r="J445" s="167">
        <v>243.26</v>
      </c>
      <c r="K445" s="167">
        <f t="shared" si="33"/>
        <v>213.35</v>
      </c>
      <c r="L445" s="167">
        <f t="shared" si="34"/>
        <v>243.26</v>
      </c>
      <c r="M445" s="168">
        <f t="shared" si="35"/>
        <v>486.52</v>
      </c>
    </row>
    <row r="446" spans="1:13" s="120" customFormat="1" ht="12" customHeight="1" x14ac:dyDescent="0.2">
      <c r="A446" s="169"/>
      <c r="B446" s="158"/>
      <c r="C446" s="158" t="s">
        <v>38</v>
      </c>
      <c r="D446" s="176" t="s">
        <v>392</v>
      </c>
      <c r="E446" s="158" t="s">
        <v>48</v>
      </c>
      <c r="F446" s="181">
        <v>1</v>
      </c>
      <c r="G446" s="167">
        <v>0</v>
      </c>
      <c r="H446" s="167">
        <v>0</v>
      </c>
      <c r="I446" s="167">
        <v>45.769999999999996</v>
      </c>
      <c r="J446" s="167">
        <v>52.19</v>
      </c>
      <c r="K446" s="167">
        <f t="shared" si="33"/>
        <v>45.769999999999996</v>
      </c>
      <c r="L446" s="167">
        <f t="shared" si="34"/>
        <v>52.19</v>
      </c>
      <c r="M446" s="168">
        <f t="shared" si="35"/>
        <v>52.19</v>
      </c>
    </row>
    <row r="447" spans="1:13" s="120" customFormat="1" ht="12" customHeight="1" x14ac:dyDescent="0.2">
      <c r="A447" s="169"/>
      <c r="B447" s="158" t="s">
        <v>38</v>
      </c>
      <c r="C447" s="158" t="s">
        <v>38</v>
      </c>
      <c r="D447" s="176" t="s">
        <v>395</v>
      </c>
      <c r="E447" s="158" t="s">
        <v>48</v>
      </c>
      <c r="F447" s="181">
        <v>1</v>
      </c>
      <c r="G447" s="167">
        <v>0</v>
      </c>
      <c r="H447" s="167">
        <v>0</v>
      </c>
      <c r="I447" s="167">
        <v>125.35499999999999</v>
      </c>
      <c r="J447" s="167">
        <v>142.93</v>
      </c>
      <c r="K447" s="167">
        <f t="shared" si="33"/>
        <v>125.35499999999999</v>
      </c>
      <c r="L447" s="167">
        <f t="shared" si="34"/>
        <v>142.93</v>
      </c>
      <c r="M447" s="168">
        <f t="shared" si="35"/>
        <v>142.93</v>
      </c>
    </row>
    <row r="448" spans="1:13" s="120" customFormat="1" ht="12" customHeight="1" x14ac:dyDescent="0.2">
      <c r="A448" s="169"/>
      <c r="B448" s="158" t="s">
        <v>38</v>
      </c>
      <c r="C448" s="158" t="s">
        <v>38</v>
      </c>
      <c r="D448" s="176" t="s">
        <v>394</v>
      </c>
      <c r="E448" s="158" t="s">
        <v>48</v>
      </c>
      <c r="F448" s="181">
        <v>1</v>
      </c>
      <c r="G448" s="167">
        <v>0</v>
      </c>
      <c r="H448" s="167">
        <v>0</v>
      </c>
      <c r="I448" s="167">
        <v>143.52500000000001</v>
      </c>
      <c r="J448" s="167">
        <v>163.65</v>
      </c>
      <c r="K448" s="167">
        <f t="shared" si="33"/>
        <v>143.52500000000001</v>
      </c>
      <c r="L448" s="167">
        <f t="shared" si="34"/>
        <v>163.65</v>
      </c>
      <c r="M448" s="168">
        <f t="shared" si="35"/>
        <v>163.65</v>
      </c>
    </row>
    <row r="449" spans="1:13" s="120" customFormat="1" ht="12" customHeight="1" x14ac:dyDescent="0.2">
      <c r="A449" s="169"/>
      <c r="B449" s="158">
        <v>9817</v>
      </c>
      <c r="C449" s="158" t="s">
        <v>96</v>
      </c>
      <c r="D449" s="176" t="s">
        <v>575</v>
      </c>
      <c r="E449" s="158" t="s">
        <v>46</v>
      </c>
      <c r="F449" s="181">
        <v>5</v>
      </c>
      <c r="G449" s="167">
        <v>0</v>
      </c>
      <c r="H449" s="167">
        <v>0</v>
      </c>
      <c r="I449" s="167">
        <v>11.86</v>
      </c>
      <c r="J449" s="167">
        <v>13.52</v>
      </c>
      <c r="K449" s="167">
        <f t="shared" si="33"/>
        <v>11.86</v>
      </c>
      <c r="L449" s="167">
        <f t="shared" si="34"/>
        <v>13.52</v>
      </c>
      <c r="M449" s="168">
        <f t="shared" si="35"/>
        <v>67.599999999999994</v>
      </c>
    </row>
    <row r="450" spans="1:13" s="120" customFormat="1" ht="12" customHeight="1" x14ac:dyDescent="0.2">
      <c r="A450" s="169"/>
      <c r="B450" s="158">
        <v>20070</v>
      </c>
      <c r="C450" s="158" t="s">
        <v>96</v>
      </c>
      <c r="D450" s="176" t="s">
        <v>576</v>
      </c>
      <c r="E450" s="158" t="s">
        <v>46</v>
      </c>
      <c r="F450" s="181">
        <v>1</v>
      </c>
      <c r="G450" s="167">
        <v>0</v>
      </c>
      <c r="H450" s="167">
        <v>0</v>
      </c>
      <c r="I450" s="167">
        <v>6.4</v>
      </c>
      <c r="J450" s="167">
        <v>7.75</v>
      </c>
      <c r="K450" s="167">
        <f t="shared" si="33"/>
        <v>6.4</v>
      </c>
      <c r="L450" s="167">
        <f t="shared" si="34"/>
        <v>7.75</v>
      </c>
      <c r="M450" s="168">
        <f t="shared" si="35"/>
        <v>7.75</v>
      </c>
    </row>
    <row r="451" spans="1:13" s="119" customFormat="1" ht="22.5" customHeight="1" x14ac:dyDescent="0.2">
      <c r="A451" s="169"/>
      <c r="B451" s="158">
        <v>10</v>
      </c>
      <c r="C451" s="158" t="s">
        <v>235</v>
      </c>
      <c r="D451" s="176" t="s">
        <v>462</v>
      </c>
      <c r="E451" s="158" t="s">
        <v>333</v>
      </c>
      <c r="F451" s="181">
        <v>1</v>
      </c>
      <c r="G451" s="167">
        <v>0</v>
      </c>
      <c r="H451" s="167">
        <v>0</v>
      </c>
      <c r="I451" s="167">
        <v>724.48</v>
      </c>
      <c r="J451" s="167">
        <v>826.05</v>
      </c>
      <c r="K451" s="167">
        <f t="shared" si="33"/>
        <v>724.48</v>
      </c>
      <c r="L451" s="167">
        <f t="shared" si="34"/>
        <v>826.05</v>
      </c>
      <c r="M451" s="168">
        <f t="shared" si="35"/>
        <v>826.05</v>
      </c>
    </row>
    <row r="452" spans="1:13" s="120" customFormat="1" ht="24" customHeight="1" x14ac:dyDescent="0.2">
      <c r="A452" s="169"/>
      <c r="B452" s="166">
        <v>751</v>
      </c>
      <c r="C452" s="158" t="s">
        <v>96</v>
      </c>
      <c r="D452" s="176" t="s">
        <v>577</v>
      </c>
      <c r="E452" s="158" t="s">
        <v>48</v>
      </c>
      <c r="F452" s="181">
        <v>2</v>
      </c>
      <c r="G452" s="167">
        <v>0</v>
      </c>
      <c r="H452" s="167">
        <v>0</v>
      </c>
      <c r="I452" s="167">
        <v>2406.4899999999998</v>
      </c>
      <c r="J452" s="167">
        <v>2743.88</v>
      </c>
      <c r="K452" s="167">
        <f t="shared" si="33"/>
        <v>2406.4899999999998</v>
      </c>
      <c r="L452" s="167">
        <f t="shared" si="34"/>
        <v>2743.88</v>
      </c>
      <c r="M452" s="168">
        <f t="shared" si="35"/>
        <v>5487.76</v>
      </c>
    </row>
    <row r="453" spans="1:13" s="120" customFormat="1" ht="22.5" customHeight="1" x14ac:dyDescent="0.2">
      <c r="A453" s="169"/>
      <c r="B453" s="166">
        <v>21075</v>
      </c>
      <c r="C453" s="158" t="s">
        <v>96</v>
      </c>
      <c r="D453" s="176" t="s">
        <v>118</v>
      </c>
      <c r="E453" s="158" t="s">
        <v>48</v>
      </c>
      <c r="F453" s="181">
        <v>2</v>
      </c>
      <c r="G453" s="167">
        <v>0</v>
      </c>
      <c r="H453" s="167">
        <v>0</v>
      </c>
      <c r="I453" s="167">
        <v>525.11</v>
      </c>
      <c r="J453" s="167">
        <v>598.73</v>
      </c>
      <c r="K453" s="167">
        <f t="shared" si="33"/>
        <v>525.11</v>
      </c>
      <c r="L453" s="167">
        <f t="shared" si="34"/>
        <v>598.73</v>
      </c>
      <c r="M453" s="168">
        <f t="shared" si="35"/>
        <v>1197.46</v>
      </c>
    </row>
    <row r="454" spans="1:13" s="117" customFormat="1" ht="12" customHeight="1" x14ac:dyDescent="0.2">
      <c r="A454" s="169"/>
      <c r="B454" s="160"/>
      <c r="C454" s="160"/>
      <c r="D454" s="170" t="s">
        <v>47</v>
      </c>
      <c r="E454" s="161"/>
      <c r="F454" s="181"/>
      <c r="G454" s="171"/>
      <c r="H454" s="167"/>
      <c r="I454" s="167"/>
      <c r="J454" s="167"/>
      <c r="K454" s="167"/>
      <c r="L454" s="167"/>
      <c r="M454" s="172">
        <f>SUM(M434:M453)</f>
        <v>15543.830000000002</v>
      </c>
    </row>
    <row r="455" spans="1:13" s="117" customFormat="1" ht="12" customHeight="1" x14ac:dyDescent="0.2">
      <c r="A455" s="169"/>
      <c r="B455" s="160"/>
      <c r="C455" s="160"/>
      <c r="D455" s="170"/>
      <c r="E455" s="161"/>
      <c r="F455" s="181"/>
      <c r="G455" s="171"/>
      <c r="H455" s="167"/>
      <c r="I455" s="167"/>
      <c r="J455" s="167"/>
      <c r="K455" s="167"/>
      <c r="L455" s="167"/>
      <c r="M455" s="168"/>
    </row>
    <row r="456" spans="1:13" s="117" customFormat="1" ht="12" customHeight="1" x14ac:dyDescent="0.2">
      <c r="A456" s="169"/>
      <c r="B456" s="160"/>
      <c r="C456" s="160"/>
      <c r="D456" s="170" t="s">
        <v>380</v>
      </c>
      <c r="E456" s="161"/>
      <c r="F456" s="181"/>
      <c r="G456" s="171"/>
      <c r="H456" s="167"/>
      <c r="I456" s="167"/>
      <c r="J456" s="167"/>
      <c r="K456" s="167"/>
      <c r="L456" s="167"/>
      <c r="M456" s="168"/>
    </row>
    <row r="457" spans="1:13" s="136" customFormat="1" ht="12" customHeight="1" x14ac:dyDescent="0.2">
      <c r="A457" s="173" t="s">
        <v>451</v>
      </c>
      <c r="B457" s="183"/>
      <c r="C457" s="183"/>
      <c r="D457" s="170" t="s">
        <v>57</v>
      </c>
      <c r="E457" s="183"/>
      <c r="F457" s="293"/>
      <c r="G457" s="190"/>
      <c r="H457" s="190"/>
      <c r="I457" s="190"/>
      <c r="J457" s="190"/>
      <c r="K457" s="190"/>
      <c r="L457" s="190"/>
      <c r="M457" s="313"/>
    </row>
    <row r="458" spans="1:13" s="136" customFormat="1" ht="12" customHeight="1" x14ac:dyDescent="0.2">
      <c r="A458" s="182"/>
      <c r="B458" s="183"/>
      <c r="C458" s="183"/>
      <c r="D458" s="170"/>
      <c r="E458" s="183"/>
      <c r="F458" s="293"/>
      <c r="G458" s="190"/>
      <c r="H458" s="190"/>
      <c r="I458" s="190"/>
      <c r="J458" s="190"/>
      <c r="K458" s="190"/>
      <c r="L458" s="190"/>
      <c r="M458" s="191"/>
    </row>
    <row r="459" spans="1:13" s="119" customFormat="1" ht="12" customHeight="1" x14ac:dyDescent="0.2">
      <c r="A459" s="173"/>
      <c r="B459" s="160"/>
      <c r="C459" s="160"/>
      <c r="D459" s="170" t="s">
        <v>22</v>
      </c>
      <c r="E459" s="161"/>
      <c r="F459" s="181"/>
      <c r="G459" s="171"/>
      <c r="H459" s="167"/>
      <c r="I459" s="167"/>
      <c r="J459" s="167"/>
      <c r="K459" s="167"/>
      <c r="L459" s="167"/>
      <c r="M459" s="168"/>
    </row>
    <row r="460" spans="1:13" s="120" customFormat="1" ht="24" customHeight="1" x14ac:dyDescent="0.2">
      <c r="A460" s="169"/>
      <c r="B460" s="158" t="s">
        <v>240</v>
      </c>
      <c r="C460" s="158" t="s">
        <v>96</v>
      </c>
      <c r="D460" s="176" t="s">
        <v>555</v>
      </c>
      <c r="E460" s="158" t="s">
        <v>50</v>
      </c>
      <c r="F460" s="181">
        <v>16.600000000000001</v>
      </c>
      <c r="G460" s="167">
        <v>33.04</v>
      </c>
      <c r="H460" s="167">
        <v>41.03</v>
      </c>
      <c r="I460" s="167">
        <v>0</v>
      </c>
      <c r="J460" s="167">
        <v>0</v>
      </c>
      <c r="K460" s="167">
        <f>I460+G460</f>
        <v>33.04</v>
      </c>
      <c r="L460" s="167">
        <f>H460+J460</f>
        <v>41.03</v>
      </c>
      <c r="M460" s="168">
        <f>ROUND(F460*L460,2)</f>
        <v>681.1</v>
      </c>
    </row>
    <row r="461" spans="1:13" s="120" customFormat="1" ht="12" customHeight="1" x14ac:dyDescent="0.2">
      <c r="A461" s="169"/>
      <c r="B461" s="158" t="s">
        <v>100</v>
      </c>
      <c r="C461" s="158" t="s">
        <v>96</v>
      </c>
      <c r="D461" s="176" t="s">
        <v>510</v>
      </c>
      <c r="E461" s="158" t="s">
        <v>50</v>
      </c>
      <c r="F461" s="181">
        <v>1.1100000000000001</v>
      </c>
      <c r="G461" s="167">
        <v>38.64</v>
      </c>
      <c r="H461" s="167">
        <v>47.98</v>
      </c>
      <c r="I461" s="167">
        <v>0</v>
      </c>
      <c r="J461" s="167">
        <v>0</v>
      </c>
      <c r="K461" s="167">
        <f>I461+G461</f>
        <v>38.64</v>
      </c>
      <c r="L461" s="167">
        <f>H461+J461</f>
        <v>47.98</v>
      </c>
      <c r="M461" s="168">
        <f>ROUND(F461*L461,2)</f>
        <v>53.26</v>
      </c>
    </row>
    <row r="462" spans="1:13" s="120" customFormat="1" ht="12" customHeight="1" x14ac:dyDescent="0.2">
      <c r="A462" s="169"/>
      <c r="B462" s="158" t="s">
        <v>101</v>
      </c>
      <c r="C462" s="158" t="s">
        <v>96</v>
      </c>
      <c r="D462" s="176" t="s">
        <v>511</v>
      </c>
      <c r="E462" s="158" t="s">
        <v>50</v>
      </c>
      <c r="F462" s="181">
        <v>2.23</v>
      </c>
      <c r="G462" s="167">
        <v>31.11</v>
      </c>
      <c r="H462" s="167">
        <v>38.630000000000003</v>
      </c>
      <c r="I462" s="167">
        <v>0</v>
      </c>
      <c r="J462" s="167">
        <v>0</v>
      </c>
      <c r="K462" s="167">
        <f>I462+G462</f>
        <v>31.11</v>
      </c>
      <c r="L462" s="167">
        <f>H462+J462</f>
        <v>38.630000000000003</v>
      </c>
      <c r="M462" s="168">
        <f>ROUND(F462*L462,2)</f>
        <v>86.14</v>
      </c>
    </row>
    <row r="463" spans="1:13" s="117" customFormat="1" ht="12" customHeight="1" x14ac:dyDescent="0.2">
      <c r="A463" s="169"/>
      <c r="B463" s="160"/>
      <c r="C463" s="160"/>
      <c r="D463" s="170" t="s">
        <v>58</v>
      </c>
      <c r="E463" s="161"/>
      <c r="F463" s="181"/>
      <c r="G463" s="171"/>
      <c r="H463" s="167"/>
      <c r="I463" s="167"/>
      <c r="J463" s="167"/>
      <c r="K463" s="167"/>
      <c r="L463" s="167"/>
      <c r="M463" s="168"/>
    </row>
    <row r="464" spans="1:13" s="117" customFormat="1" ht="12" customHeight="1" x14ac:dyDescent="0.2">
      <c r="A464" s="173" t="s">
        <v>452</v>
      </c>
      <c r="B464" s="160"/>
      <c r="C464" s="160"/>
      <c r="D464" s="170" t="s">
        <v>67</v>
      </c>
      <c r="E464" s="161"/>
      <c r="F464" s="181"/>
      <c r="G464" s="171"/>
      <c r="H464" s="167"/>
      <c r="I464" s="167"/>
      <c r="J464" s="167"/>
      <c r="K464" s="167"/>
      <c r="L464" s="167"/>
      <c r="M464" s="168"/>
    </row>
    <row r="465" spans="1:13" s="469" customFormat="1" ht="22.5" customHeight="1" x14ac:dyDescent="0.2">
      <c r="A465" s="169"/>
      <c r="B465" s="166" t="s">
        <v>237</v>
      </c>
      <c r="C465" s="158" t="s">
        <v>96</v>
      </c>
      <c r="D465" s="157" t="s">
        <v>544</v>
      </c>
      <c r="E465" s="158" t="s">
        <v>45</v>
      </c>
      <c r="F465" s="181">
        <v>65.459999999999994</v>
      </c>
      <c r="G465" s="167">
        <v>4.78</v>
      </c>
      <c r="H465" s="167">
        <v>5.94</v>
      </c>
      <c r="I465" s="167">
        <v>0</v>
      </c>
      <c r="J465" s="167">
        <v>0</v>
      </c>
      <c r="K465" s="167">
        <f>I465+G465</f>
        <v>4.78</v>
      </c>
      <c r="L465" s="167">
        <f>H465+J465</f>
        <v>5.94</v>
      </c>
      <c r="M465" s="168">
        <f>ROUND(F465*L465,2)</f>
        <v>388.83</v>
      </c>
    </row>
    <row r="466" spans="1:13" s="119" customFormat="1" ht="12" customHeight="1" x14ac:dyDescent="0.2">
      <c r="A466" s="173" t="s">
        <v>453</v>
      </c>
      <c r="B466" s="160"/>
      <c r="C466" s="160"/>
      <c r="D466" s="170" t="s">
        <v>59</v>
      </c>
      <c r="E466" s="161"/>
      <c r="F466" s="181"/>
      <c r="G466" s="171"/>
      <c r="H466" s="167"/>
      <c r="I466" s="167"/>
      <c r="J466" s="167"/>
      <c r="K466" s="167"/>
      <c r="L466" s="167"/>
      <c r="M466" s="168"/>
    </row>
    <row r="467" spans="1:13" s="120" customFormat="1" ht="22.5" customHeight="1" x14ac:dyDescent="0.2">
      <c r="A467" s="169"/>
      <c r="B467" s="158" t="s">
        <v>301</v>
      </c>
      <c r="C467" s="158" t="s">
        <v>96</v>
      </c>
      <c r="D467" s="176" t="s">
        <v>549</v>
      </c>
      <c r="E467" s="158" t="s">
        <v>45</v>
      </c>
      <c r="F467" s="181">
        <v>46.51</v>
      </c>
      <c r="G467" s="167">
        <v>7.03</v>
      </c>
      <c r="H467" s="167">
        <v>8.73</v>
      </c>
      <c r="I467" s="167">
        <v>0</v>
      </c>
      <c r="J467" s="167">
        <v>0</v>
      </c>
      <c r="K467" s="167">
        <f>I467+G467</f>
        <v>7.03</v>
      </c>
      <c r="L467" s="167">
        <f>H467+J467</f>
        <v>8.73</v>
      </c>
      <c r="M467" s="168">
        <f>ROUND(F467*L467,2)</f>
        <v>406.03</v>
      </c>
    </row>
    <row r="468" spans="1:13" s="120" customFormat="1" ht="12" customHeight="1" x14ac:dyDescent="0.2">
      <c r="A468" s="169"/>
      <c r="B468" s="166">
        <v>72921</v>
      </c>
      <c r="C468" s="158" t="s">
        <v>96</v>
      </c>
      <c r="D468" s="176" t="s">
        <v>119</v>
      </c>
      <c r="E468" s="158" t="s">
        <v>1</v>
      </c>
      <c r="F468" s="181">
        <v>18.48</v>
      </c>
      <c r="G468" s="167">
        <v>56.61</v>
      </c>
      <c r="H468" s="167">
        <v>70.290000000000006</v>
      </c>
      <c r="I468" s="167">
        <v>0</v>
      </c>
      <c r="J468" s="167">
        <v>0</v>
      </c>
      <c r="K468" s="167">
        <f>I468+G468</f>
        <v>56.61</v>
      </c>
      <c r="L468" s="167">
        <f>H468+J468</f>
        <v>70.290000000000006</v>
      </c>
      <c r="M468" s="168">
        <f>ROUND(F468*L468,2)</f>
        <v>1298.96</v>
      </c>
    </row>
    <row r="469" spans="1:13" s="119" customFormat="1" ht="12" customHeight="1" x14ac:dyDescent="0.2">
      <c r="A469" s="173" t="s">
        <v>454</v>
      </c>
      <c r="B469" s="160"/>
      <c r="C469" s="160"/>
      <c r="D469" s="170" t="s">
        <v>60</v>
      </c>
      <c r="E469" s="161"/>
      <c r="F469" s="181"/>
      <c r="G469" s="171"/>
      <c r="H469" s="167"/>
      <c r="I469" s="167"/>
      <c r="J469" s="167"/>
      <c r="K469" s="167"/>
      <c r="L469" s="167"/>
      <c r="M469" s="168"/>
    </row>
    <row r="470" spans="1:13" s="473" customFormat="1" ht="36.75" customHeight="1" x14ac:dyDescent="0.2">
      <c r="A470" s="173"/>
      <c r="B470" s="158">
        <v>72888</v>
      </c>
      <c r="C470" s="158" t="s">
        <v>96</v>
      </c>
      <c r="D470" s="176" t="s">
        <v>558</v>
      </c>
      <c r="E470" s="158" t="s">
        <v>1</v>
      </c>
      <c r="F470" s="181">
        <v>19.95</v>
      </c>
      <c r="G470" s="167">
        <v>0.81</v>
      </c>
      <c r="H470" s="167">
        <v>1.01</v>
      </c>
      <c r="I470" s="167">
        <v>0</v>
      </c>
      <c r="J470" s="167">
        <v>0</v>
      </c>
      <c r="K470" s="167">
        <f>I470+G470</f>
        <v>0.81</v>
      </c>
      <c r="L470" s="167">
        <f>H470+J470</f>
        <v>1.01</v>
      </c>
      <c r="M470" s="168">
        <f>ROUND(F470*L470,2)</f>
        <v>20.149999999999999</v>
      </c>
    </row>
    <row r="471" spans="1:13" s="136" customFormat="1" ht="21" customHeight="1" x14ac:dyDescent="0.2">
      <c r="A471" s="173"/>
      <c r="B471" s="166">
        <v>72887</v>
      </c>
      <c r="C471" s="158" t="s">
        <v>96</v>
      </c>
      <c r="D471" s="176" t="s">
        <v>554</v>
      </c>
      <c r="E471" s="158" t="s">
        <v>238</v>
      </c>
      <c r="F471" s="181">
        <v>28.42</v>
      </c>
      <c r="G471" s="167">
        <v>0.78</v>
      </c>
      <c r="H471" s="167">
        <v>0.97</v>
      </c>
      <c r="I471" s="167">
        <v>0</v>
      </c>
      <c r="J471" s="167">
        <v>0</v>
      </c>
      <c r="K471" s="167">
        <f>I471+G471</f>
        <v>0.78</v>
      </c>
      <c r="L471" s="167">
        <f>H471+J471</f>
        <v>0.97</v>
      </c>
      <c r="M471" s="168">
        <f>ROUND(F471*L471,2)</f>
        <v>27.57</v>
      </c>
    </row>
    <row r="472" spans="1:13" s="119" customFormat="1" ht="12" customHeight="1" x14ac:dyDescent="0.2">
      <c r="A472" s="169"/>
      <c r="B472" s="160"/>
      <c r="C472" s="160"/>
      <c r="D472" s="170" t="s">
        <v>25</v>
      </c>
      <c r="E472" s="161"/>
      <c r="F472" s="181"/>
      <c r="G472" s="171"/>
      <c r="H472" s="167"/>
      <c r="I472" s="167"/>
      <c r="J472" s="167"/>
      <c r="K472" s="167"/>
      <c r="L472" s="167"/>
      <c r="M472" s="168"/>
    </row>
    <row r="473" spans="1:13" s="119" customFormat="1" ht="12" customHeight="1" x14ac:dyDescent="0.2">
      <c r="A473" s="173" t="s">
        <v>455</v>
      </c>
      <c r="B473" s="161"/>
      <c r="C473" s="160"/>
      <c r="D473" s="170" t="s">
        <v>396</v>
      </c>
      <c r="E473" s="161"/>
      <c r="F473" s="181"/>
      <c r="G473" s="171"/>
      <c r="H473" s="167"/>
      <c r="I473" s="167"/>
      <c r="J473" s="167"/>
      <c r="K473" s="167"/>
      <c r="L473" s="167"/>
      <c r="M473" s="168"/>
    </row>
    <row r="474" spans="1:13" s="120" customFormat="1" ht="24" customHeight="1" x14ac:dyDescent="0.2">
      <c r="A474" s="169"/>
      <c r="B474" s="158" t="s">
        <v>173</v>
      </c>
      <c r="C474" s="158" t="s">
        <v>96</v>
      </c>
      <c r="D474" s="176" t="s">
        <v>571</v>
      </c>
      <c r="E474" s="158" t="s">
        <v>46</v>
      </c>
      <c r="F474" s="181">
        <v>106</v>
      </c>
      <c r="G474" s="167">
        <v>1.27</v>
      </c>
      <c r="H474" s="167">
        <v>1.58</v>
      </c>
      <c r="I474" s="167">
        <v>0</v>
      </c>
      <c r="J474" s="167">
        <v>0</v>
      </c>
      <c r="K474" s="167">
        <f>I474+G474</f>
        <v>1.27</v>
      </c>
      <c r="L474" s="167">
        <f>H474+J474</f>
        <v>1.58</v>
      </c>
      <c r="M474" s="168">
        <f>ROUND(F474*L474,2)</f>
        <v>167.48</v>
      </c>
    </row>
    <row r="475" spans="1:13" s="119" customFormat="1" ht="12" customHeight="1" x14ac:dyDescent="0.2">
      <c r="A475" s="169"/>
      <c r="B475" s="160"/>
      <c r="C475" s="160"/>
      <c r="D475" s="170" t="s">
        <v>10</v>
      </c>
      <c r="E475" s="161"/>
      <c r="F475" s="181"/>
      <c r="G475" s="171"/>
      <c r="H475" s="167"/>
      <c r="I475" s="167"/>
      <c r="J475" s="167"/>
      <c r="K475" s="167"/>
      <c r="L475" s="167"/>
      <c r="M475" s="168"/>
    </row>
    <row r="476" spans="1:13" s="119" customFormat="1" ht="12" customHeight="1" x14ac:dyDescent="0.2">
      <c r="A476" s="173" t="s">
        <v>456</v>
      </c>
      <c r="B476" s="160"/>
      <c r="C476" s="160"/>
      <c r="D476" s="170" t="s">
        <v>5</v>
      </c>
      <c r="E476" s="161"/>
      <c r="F476" s="181"/>
      <c r="G476" s="171"/>
      <c r="H476" s="167"/>
      <c r="I476" s="167"/>
      <c r="J476" s="167"/>
      <c r="K476" s="167"/>
      <c r="L476" s="167"/>
      <c r="M476" s="168"/>
    </row>
    <row r="477" spans="1:13" s="120" customFormat="1" ht="22.5" customHeight="1" x14ac:dyDescent="0.2">
      <c r="A477" s="169"/>
      <c r="B477" s="158">
        <v>1</v>
      </c>
      <c r="C477" s="158" t="s">
        <v>235</v>
      </c>
      <c r="D477" s="176" t="s">
        <v>329</v>
      </c>
      <c r="E477" s="158" t="s">
        <v>40</v>
      </c>
      <c r="F477" s="181">
        <v>111.3</v>
      </c>
      <c r="G477" s="167">
        <v>35.659999999999997</v>
      </c>
      <c r="H477" s="167">
        <v>44.28</v>
      </c>
      <c r="I477" s="167">
        <v>0</v>
      </c>
      <c r="J477" s="167">
        <v>0</v>
      </c>
      <c r="K477" s="167">
        <f>I477+G477</f>
        <v>35.659999999999997</v>
      </c>
      <c r="L477" s="167">
        <f>H477+J477</f>
        <v>44.28</v>
      </c>
      <c r="M477" s="168">
        <f>ROUND(F477*L477,2)</f>
        <v>4928.3599999999997</v>
      </c>
    </row>
    <row r="478" spans="1:13" s="119" customFormat="1" ht="12" customHeight="1" x14ac:dyDescent="0.2">
      <c r="A478" s="173" t="s">
        <v>457</v>
      </c>
      <c r="B478" s="160"/>
      <c r="C478" s="160"/>
      <c r="D478" s="170" t="s">
        <v>6</v>
      </c>
      <c r="E478" s="161"/>
      <c r="F478" s="181"/>
      <c r="G478" s="171"/>
      <c r="H478" s="167"/>
      <c r="I478" s="167"/>
      <c r="J478" s="167"/>
      <c r="K478" s="167"/>
      <c r="L478" s="167"/>
      <c r="M478" s="168"/>
    </row>
    <row r="479" spans="1:13" s="120" customFormat="1" ht="24" customHeight="1" x14ac:dyDescent="0.2">
      <c r="A479" s="169"/>
      <c r="B479" s="158">
        <v>13852</v>
      </c>
      <c r="C479" s="158" t="s">
        <v>96</v>
      </c>
      <c r="D479" s="176" t="s">
        <v>572</v>
      </c>
      <c r="E479" s="158" t="s">
        <v>50</v>
      </c>
      <c r="F479" s="177">
        <f>F477*0.1</f>
        <v>11.13</v>
      </c>
      <c r="G479" s="167">
        <v>0</v>
      </c>
      <c r="H479" s="167">
        <v>0</v>
      </c>
      <c r="I479" s="167">
        <v>39.65</v>
      </c>
      <c r="J479" s="167">
        <v>45.21</v>
      </c>
      <c r="K479" s="167">
        <f>I479+G479</f>
        <v>39.65</v>
      </c>
      <c r="L479" s="167">
        <f>H479+J479</f>
        <v>45.21</v>
      </c>
      <c r="M479" s="168">
        <f>ROUND(F479*L479,2)</f>
        <v>503.19</v>
      </c>
    </row>
    <row r="480" spans="1:13" s="119" customFormat="1" ht="12" customHeight="1" x14ac:dyDescent="0.2">
      <c r="A480" s="169"/>
      <c r="B480" s="160"/>
      <c r="C480" s="160"/>
      <c r="D480" s="170" t="s">
        <v>383</v>
      </c>
      <c r="E480" s="161"/>
      <c r="F480" s="181"/>
      <c r="G480" s="171"/>
      <c r="H480" s="167"/>
      <c r="I480" s="167"/>
      <c r="J480" s="167"/>
      <c r="K480" s="167"/>
      <c r="L480" s="167"/>
      <c r="M480" s="168"/>
    </row>
    <row r="481" spans="1:13" s="120" customFormat="1" ht="12" customHeight="1" x14ac:dyDescent="0.2">
      <c r="A481" s="169"/>
      <c r="B481" s="158">
        <v>12611</v>
      </c>
      <c r="C481" s="158" t="s">
        <v>96</v>
      </c>
      <c r="D481" s="176" t="s">
        <v>579</v>
      </c>
      <c r="E481" s="158" t="s">
        <v>46</v>
      </c>
      <c r="F481" s="181">
        <f>F474</f>
        <v>106</v>
      </c>
      <c r="G481" s="167">
        <v>0</v>
      </c>
      <c r="H481" s="167">
        <v>0</v>
      </c>
      <c r="I481" s="167">
        <v>24.8</v>
      </c>
      <c r="J481" s="167">
        <v>28.28</v>
      </c>
      <c r="K481" s="167">
        <f>I481+G481</f>
        <v>24.8</v>
      </c>
      <c r="L481" s="167">
        <f>H481+J481</f>
        <v>28.28</v>
      </c>
      <c r="M481" s="168">
        <f>ROUND(F481*L481,2)</f>
        <v>2997.68</v>
      </c>
    </row>
    <row r="482" spans="1:13" s="119" customFormat="1" ht="12" customHeight="1" x14ac:dyDescent="0.2">
      <c r="A482" s="169"/>
      <c r="B482" s="166"/>
      <c r="C482" s="158"/>
      <c r="D482" s="176"/>
      <c r="E482" s="158"/>
      <c r="F482" s="181"/>
      <c r="G482" s="167"/>
      <c r="H482" s="167"/>
      <c r="I482" s="167"/>
      <c r="J482" s="167"/>
      <c r="K482" s="167"/>
      <c r="L482" s="167"/>
      <c r="M482" s="168"/>
    </row>
    <row r="483" spans="1:13" s="119" customFormat="1" ht="12" customHeight="1" x14ac:dyDescent="0.2">
      <c r="A483" s="169"/>
      <c r="B483" s="160"/>
      <c r="C483" s="160"/>
      <c r="D483" s="170" t="s">
        <v>47</v>
      </c>
      <c r="E483" s="161"/>
      <c r="F483" s="181"/>
      <c r="G483" s="171"/>
      <c r="H483" s="167"/>
      <c r="I483" s="167"/>
      <c r="J483" s="167"/>
      <c r="K483" s="167"/>
      <c r="L483" s="167"/>
      <c r="M483" s="172">
        <f>SUM(M460:M481)</f>
        <v>11558.75</v>
      </c>
    </row>
    <row r="484" spans="1:13" s="119" customFormat="1" ht="12" customHeight="1" x14ac:dyDescent="0.2">
      <c r="A484" s="169"/>
      <c r="B484" s="160"/>
      <c r="C484" s="160"/>
      <c r="D484" s="170"/>
      <c r="E484" s="161"/>
      <c r="F484" s="181"/>
      <c r="G484" s="171"/>
      <c r="H484" s="167"/>
      <c r="I484" s="167"/>
      <c r="J484" s="167"/>
      <c r="K484" s="167"/>
      <c r="L484" s="167"/>
      <c r="M484" s="168"/>
    </row>
    <row r="485" spans="1:13" s="117" customFormat="1" ht="12.75" customHeight="1" x14ac:dyDescent="0.2">
      <c r="A485" s="169"/>
      <c r="B485" s="160"/>
      <c r="C485" s="160"/>
      <c r="D485" s="170" t="s">
        <v>381</v>
      </c>
      <c r="E485" s="161"/>
      <c r="F485" s="171"/>
      <c r="G485" s="171"/>
      <c r="H485" s="167"/>
      <c r="I485" s="167"/>
      <c r="J485" s="167"/>
      <c r="K485" s="167"/>
      <c r="L485" s="167"/>
      <c r="M485" s="311">
        <f>M483+M454+M430+M424</f>
        <v>67713.380000000034</v>
      </c>
    </row>
    <row r="486" spans="1:13" s="117" customFormat="1" ht="12" customHeight="1" x14ac:dyDescent="0.2">
      <c r="A486" s="169"/>
      <c r="B486" s="160"/>
      <c r="C486" s="160"/>
      <c r="D486" s="170"/>
      <c r="E486" s="161"/>
      <c r="F486" s="171"/>
      <c r="G486" s="171"/>
      <c r="H486" s="167"/>
      <c r="I486" s="167"/>
      <c r="J486" s="167"/>
      <c r="K486" s="167"/>
      <c r="L486" s="167"/>
      <c r="M486" s="172"/>
    </row>
    <row r="487" spans="1:13" s="117" customFormat="1" ht="12" customHeight="1" x14ac:dyDescent="0.2">
      <c r="A487" s="169"/>
      <c r="B487" s="160"/>
      <c r="C487" s="160"/>
      <c r="D487" s="170"/>
      <c r="E487" s="161"/>
      <c r="F487" s="181"/>
      <c r="G487" s="171"/>
      <c r="H487" s="167"/>
      <c r="I487" s="167"/>
      <c r="J487" s="167"/>
      <c r="K487" s="167"/>
      <c r="L487" s="167"/>
      <c r="M487" s="168"/>
    </row>
    <row r="488" spans="1:13" s="117" customFormat="1" ht="15" customHeight="1" x14ac:dyDescent="0.2">
      <c r="A488" s="169"/>
      <c r="B488" s="160"/>
      <c r="C488" s="160"/>
      <c r="D488" s="170" t="s">
        <v>150</v>
      </c>
      <c r="E488" s="161"/>
      <c r="F488" s="171"/>
      <c r="G488" s="171"/>
      <c r="H488" s="167"/>
      <c r="I488" s="167"/>
      <c r="J488" s="167"/>
      <c r="K488" s="167"/>
      <c r="L488" s="167"/>
      <c r="M488" s="363">
        <f>M37+M127+M176+M336+M485+M25</f>
        <v>1690792.3298946461</v>
      </c>
    </row>
    <row r="489" spans="1:13" s="117" customFormat="1" ht="12.75" customHeight="1" thickBot="1" x14ac:dyDescent="0.25">
      <c r="A489" s="364"/>
      <c r="B489" s="365"/>
      <c r="C489" s="365"/>
      <c r="D489" s="366"/>
      <c r="E489" s="367"/>
      <c r="F489" s="368"/>
      <c r="G489" s="368"/>
      <c r="H489" s="369"/>
      <c r="I489" s="369"/>
      <c r="J489" s="369"/>
      <c r="K489" s="369"/>
      <c r="L489" s="369"/>
      <c r="M489" s="370"/>
    </row>
    <row r="490" spans="1:13" ht="15" customHeight="1" x14ac:dyDescent="0.2">
      <c r="A490" s="286"/>
      <c r="F490" s="289"/>
      <c r="G490" s="286"/>
      <c r="H490" s="286"/>
      <c r="I490" s="286"/>
      <c r="J490" s="286"/>
      <c r="K490" s="286"/>
      <c r="L490" s="286"/>
      <c r="M490" s="286"/>
    </row>
    <row r="491" spans="1:13" ht="15" customHeight="1" x14ac:dyDescent="0.2">
      <c r="A491" s="286"/>
      <c r="F491" s="289"/>
      <c r="G491" s="286"/>
      <c r="H491" s="286"/>
      <c r="I491" s="286"/>
      <c r="J491" s="286"/>
      <c r="K491" s="286"/>
      <c r="L491" s="286"/>
      <c r="M491" s="286"/>
    </row>
    <row r="492" spans="1:13" ht="15" customHeight="1" x14ac:dyDescent="0.2">
      <c r="A492" s="286"/>
      <c r="F492" s="289"/>
      <c r="G492" s="286"/>
      <c r="H492" s="286"/>
      <c r="I492" s="286"/>
      <c r="J492" s="286"/>
      <c r="K492" s="286"/>
      <c r="L492" s="286"/>
      <c r="M492" s="286"/>
    </row>
    <row r="493" spans="1:13" ht="15" customHeight="1" x14ac:dyDescent="0.2">
      <c r="A493" s="286"/>
      <c r="F493" s="289"/>
      <c r="G493" s="286"/>
      <c r="H493" s="286"/>
      <c r="I493" s="286"/>
      <c r="J493" s="286"/>
      <c r="K493" s="286"/>
      <c r="L493" s="286"/>
      <c r="M493" s="286"/>
    </row>
    <row r="494" spans="1:13" ht="15" customHeight="1" x14ac:dyDescent="0.2">
      <c r="A494" s="286"/>
      <c r="F494" s="289"/>
      <c r="G494" s="286"/>
      <c r="H494" s="286"/>
      <c r="I494" s="286"/>
      <c r="J494" s="286"/>
      <c r="K494" s="286"/>
      <c r="L494" s="286"/>
      <c r="M494" s="286"/>
    </row>
    <row r="495" spans="1:13" ht="15" customHeight="1" x14ac:dyDescent="0.2">
      <c r="A495" s="286"/>
      <c r="F495" s="289"/>
      <c r="G495" s="286"/>
      <c r="H495" s="286"/>
      <c r="I495" s="286"/>
      <c r="J495" s="286"/>
      <c r="K495" s="286"/>
      <c r="L495" s="286"/>
      <c r="M495" s="286"/>
    </row>
    <row r="496" spans="1:13" ht="15" customHeight="1" x14ac:dyDescent="0.2">
      <c r="A496" s="286"/>
      <c r="F496" s="289"/>
      <c r="G496" s="286"/>
      <c r="H496" s="286"/>
      <c r="I496" s="286"/>
      <c r="J496" s="286"/>
      <c r="K496" s="286"/>
      <c r="L496" s="286"/>
      <c r="M496" s="286"/>
    </row>
    <row r="497" spans="1:13" ht="15" customHeight="1" x14ac:dyDescent="0.2">
      <c r="A497" s="286"/>
      <c r="F497" s="289"/>
      <c r="G497" s="286"/>
      <c r="H497" s="286"/>
      <c r="I497" s="286"/>
      <c r="J497" s="286"/>
      <c r="K497" s="286"/>
      <c r="L497" s="286"/>
      <c r="M497" s="286"/>
    </row>
    <row r="498" spans="1:13" ht="15" customHeight="1" x14ac:dyDescent="0.2">
      <c r="A498" s="286"/>
      <c r="F498" s="289"/>
      <c r="G498" s="286"/>
      <c r="H498" s="286"/>
      <c r="I498" s="286"/>
      <c r="J498" s="286"/>
      <c r="K498" s="286"/>
      <c r="L498" s="286"/>
      <c r="M498" s="286"/>
    </row>
    <row r="499" spans="1:13" ht="15" customHeight="1" x14ac:dyDescent="0.2">
      <c r="A499" s="286"/>
      <c r="F499" s="289"/>
      <c r="G499" s="286"/>
      <c r="H499" s="286"/>
      <c r="I499" s="286"/>
      <c r="J499" s="286"/>
      <c r="K499" s="286"/>
      <c r="L499" s="286"/>
      <c r="M499" s="286"/>
    </row>
    <row r="500" spans="1:13" ht="15" customHeight="1" x14ac:dyDescent="0.2">
      <c r="A500" s="286"/>
      <c r="F500" s="289"/>
      <c r="G500" s="286"/>
      <c r="H500" s="286"/>
      <c r="I500" s="286"/>
      <c r="J500" s="286"/>
      <c r="K500" s="286"/>
      <c r="L500" s="286"/>
      <c r="M500" s="286"/>
    </row>
    <row r="501" spans="1:13" ht="15" customHeight="1" x14ac:dyDescent="0.2">
      <c r="A501" s="286"/>
      <c r="F501" s="289"/>
      <c r="G501" s="286"/>
      <c r="H501" s="286"/>
      <c r="I501" s="286"/>
      <c r="J501" s="286"/>
      <c r="K501" s="286"/>
      <c r="L501" s="286"/>
      <c r="M501" s="286"/>
    </row>
    <row r="502" spans="1:13" ht="15" customHeight="1" x14ac:dyDescent="0.2">
      <c r="A502" s="286"/>
      <c r="F502" s="289"/>
      <c r="G502" s="286"/>
      <c r="H502" s="286"/>
      <c r="I502" s="286"/>
      <c r="J502" s="286"/>
      <c r="K502" s="286"/>
      <c r="L502" s="286"/>
      <c r="M502" s="286"/>
    </row>
    <row r="503" spans="1:13" ht="15" customHeight="1" x14ac:dyDescent="0.2">
      <c r="A503" s="286"/>
      <c r="F503" s="289"/>
      <c r="G503" s="286"/>
      <c r="H503" s="286"/>
      <c r="I503" s="286"/>
      <c r="J503" s="286"/>
      <c r="K503" s="286"/>
      <c r="L503" s="286"/>
      <c r="M503" s="286"/>
    </row>
    <row r="504" spans="1:13" ht="15" customHeight="1" x14ac:dyDescent="0.2">
      <c r="A504" s="286"/>
      <c r="F504" s="289"/>
      <c r="G504" s="286"/>
      <c r="H504" s="286"/>
      <c r="I504" s="286"/>
      <c r="J504" s="286"/>
      <c r="K504" s="286"/>
      <c r="L504" s="286"/>
      <c r="M504" s="286"/>
    </row>
    <row r="505" spans="1:13" ht="15" customHeight="1" x14ac:dyDescent="0.2">
      <c r="A505" s="286"/>
      <c r="F505" s="289"/>
      <c r="G505" s="286"/>
      <c r="H505" s="286"/>
      <c r="I505" s="286"/>
      <c r="J505" s="286"/>
      <c r="K505" s="286"/>
      <c r="L505" s="286"/>
      <c r="M505" s="286"/>
    </row>
    <row r="506" spans="1:13" ht="15" customHeight="1" x14ac:dyDescent="0.2">
      <c r="A506" s="286"/>
      <c r="F506" s="289"/>
      <c r="G506" s="286"/>
      <c r="H506" s="286"/>
      <c r="I506" s="286"/>
      <c r="J506" s="286"/>
      <c r="K506" s="286"/>
      <c r="L506" s="286"/>
      <c r="M506" s="286"/>
    </row>
    <row r="507" spans="1:13" ht="15" customHeight="1" x14ac:dyDescent="0.2">
      <c r="A507" s="286"/>
      <c r="F507" s="289"/>
      <c r="G507" s="286"/>
      <c r="H507" s="286"/>
      <c r="I507" s="286"/>
      <c r="J507" s="286"/>
      <c r="K507" s="286"/>
      <c r="L507" s="286"/>
      <c r="M507" s="286"/>
    </row>
    <row r="508" spans="1:13" ht="15" customHeight="1" x14ac:dyDescent="0.2">
      <c r="A508" s="286"/>
      <c r="F508" s="289"/>
      <c r="G508" s="286"/>
      <c r="H508" s="286"/>
      <c r="I508" s="286"/>
      <c r="J508" s="286"/>
      <c r="K508" s="286"/>
      <c r="L508" s="286"/>
      <c r="M508" s="286"/>
    </row>
    <row r="509" spans="1:13" ht="15" customHeight="1" x14ac:dyDescent="0.2">
      <c r="A509" s="286"/>
      <c r="F509" s="289"/>
      <c r="G509" s="286"/>
      <c r="H509" s="286"/>
      <c r="I509" s="286"/>
      <c r="J509" s="286"/>
      <c r="K509" s="286"/>
      <c r="L509" s="286"/>
      <c r="M509" s="286"/>
    </row>
    <row r="510" spans="1:13" ht="15" customHeight="1" x14ac:dyDescent="0.2">
      <c r="A510" s="286"/>
      <c r="F510" s="289"/>
      <c r="G510" s="286"/>
      <c r="H510" s="286"/>
      <c r="I510" s="286"/>
      <c r="J510" s="286"/>
      <c r="K510" s="286"/>
      <c r="L510" s="286"/>
      <c r="M510" s="286"/>
    </row>
    <row r="511" spans="1:13" ht="15" customHeight="1" x14ac:dyDescent="0.2">
      <c r="A511" s="286"/>
      <c r="F511" s="289"/>
      <c r="G511" s="286"/>
      <c r="H511" s="286"/>
      <c r="I511" s="286"/>
      <c r="J511" s="286"/>
      <c r="K511" s="286"/>
      <c r="L511" s="286"/>
      <c r="M511" s="286"/>
    </row>
    <row r="512" spans="1:13" ht="15" customHeight="1" x14ac:dyDescent="0.2">
      <c r="A512" s="286"/>
      <c r="F512" s="289"/>
      <c r="G512" s="286"/>
      <c r="H512" s="286"/>
      <c r="I512" s="286"/>
      <c r="J512" s="286"/>
      <c r="K512" s="286"/>
      <c r="L512" s="286"/>
      <c r="M512" s="286"/>
    </row>
    <row r="513" spans="1:13" ht="15" customHeight="1" x14ac:dyDescent="0.2">
      <c r="A513" s="286"/>
      <c r="F513" s="289"/>
      <c r="G513" s="286"/>
      <c r="H513" s="286"/>
      <c r="I513" s="286"/>
      <c r="J513" s="286"/>
      <c r="K513" s="286"/>
      <c r="L513" s="286"/>
      <c r="M513" s="286"/>
    </row>
    <row r="514" spans="1:13" ht="15" customHeight="1" x14ac:dyDescent="0.2">
      <c r="A514" s="286"/>
      <c r="F514" s="289"/>
      <c r="G514" s="286"/>
      <c r="H514" s="286"/>
      <c r="I514" s="286"/>
      <c r="J514" s="286"/>
      <c r="K514" s="286"/>
      <c r="L514" s="286"/>
      <c r="M514" s="286"/>
    </row>
    <row r="515" spans="1:13" ht="15" customHeight="1" x14ac:dyDescent="0.2">
      <c r="A515" s="286"/>
      <c r="F515" s="289"/>
      <c r="G515" s="286"/>
      <c r="H515" s="286"/>
      <c r="I515" s="286"/>
      <c r="J515" s="286"/>
      <c r="K515" s="286"/>
      <c r="L515" s="286"/>
      <c r="M515" s="286"/>
    </row>
    <row r="516" spans="1:13" ht="15" customHeight="1" x14ac:dyDescent="0.2">
      <c r="A516" s="286"/>
      <c r="F516" s="289"/>
      <c r="G516" s="286"/>
      <c r="H516" s="286"/>
      <c r="I516" s="286"/>
      <c r="J516" s="286"/>
      <c r="K516" s="286"/>
      <c r="L516" s="286"/>
      <c r="M516" s="286"/>
    </row>
    <row r="517" spans="1:13" ht="15" customHeight="1" x14ac:dyDescent="0.2">
      <c r="A517" s="286"/>
      <c r="F517" s="289"/>
      <c r="G517" s="286"/>
      <c r="H517" s="286"/>
      <c r="I517" s="286"/>
      <c r="J517" s="286"/>
      <c r="K517" s="286"/>
      <c r="L517" s="286"/>
      <c r="M517" s="286"/>
    </row>
    <row r="518" spans="1:13" ht="15" customHeight="1" x14ac:dyDescent="0.2">
      <c r="A518" s="286"/>
      <c r="F518" s="289"/>
      <c r="G518" s="286"/>
      <c r="H518" s="286"/>
      <c r="I518" s="286"/>
      <c r="J518" s="286"/>
      <c r="K518" s="286"/>
      <c r="L518" s="286"/>
      <c r="M518" s="286"/>
    </row>
    <row r="519" spans="1:13" ht="15" customHeight="1" x14ac:dyDescent="0.2">
      <c r="A519" s="286"/>
      <c r="F519" s="289"/>
      <c r="G519" s="286"/>
      <c r="H519" s="286"/>
      <c r="I519" s="286"/>
      <c r="J519" s="286"/>
      <c r="K519" s="286"/>
      <c r="L519" s="286"/>
      <c r="M519" s="286"/>
    </row>
    <row r="520" spans="1:13" ht="15" customHeight="1" x14ac:dyDescent="0.2">
      <c r="A520" s="286"/>
      <c r="F520" s="289"/>
      <c r="G520" s="286"/>
      <c r="H520" s="286"/>
      <c r="I520" s="286"/>
      <c r="J520" s="286"/>
      <c r="K520" s="286"/>
      <c r="L520" s="286"/>
      <c r="M520" s="286"/>
    </row>
    <row r="521" spans="1:13" ht="15" customHeight="1" x14ac:dyDescent="0.2">
      <c r="A521" s="286"/>
      <c r="F521" s="289"/>
      <c r="G521" s="286"/>
      <c r="H521" s="286"/>
      <c r="I521" s="286"/>
      <c r="J521" s="286"/>
      <c r="K521" s="286"/>
      <c r="L521" s="286"/>
      <c r="M521" s="286"/>
    </row>
    <row r="522" spans="1:13" ht="15" customHeight="1" x14ac:dyDescent="0.2">
      <c r="A522" s="286"/>
      <c r="F522" s="289"/>
      <c r="G522" s="286"/>
      <c r="H522" s="286"/>
      <c r="I522" s="286"/>
      <c r="J522" s="286"/>
      <c r="K522" s="286"/>
      <c r="L522" s="286"/>
      <c r="M522" s="286"/>
    </row>
    <row r="523" spans="1:13" ht="15" customHeight="1" x14ac:dyDescent="0.2">
      <c r="A523" s="286"/>
      <c r="F523" s="289"/>
      <c r="G523" s="286"/>
      <c r="H523" s="286"/>
      <c r="I523" s="286"/>
      <c r="J523" s="286"/>
      <c r="K523" s="286"/>
      <c r="L523" s="286"/>
      <c r="M523" s="286"/>
    </row>
    <row r="524" spans="1:13" ht="15" customHeight="1" x14ac:dyDescent="0.2">
      <c r="A524" s="286"/>
      <c r="F524" s="289"/>
      <c r="G524" s="286"/>
      <c r="H524" s="286"/>
      <c r="I524" s="286"/>
      <c r="J524" s="286"/>
      <c r="K524" s="286"/>
      <c r="L524" s="286"/>
      <c r="M524" s="286"/>
    </row>
    <row r="525" spans="1:13" ht="15" customHeight="1" x14ac:dyDescent="0.2">
      <c r="A525" s="286"/>
      <c r="F525" s="289"/>
      <c r="G525" s="286"/>
      <c r="H525" s="286"/>
      <c r="I525" s="286"/>
      <c r="J525" s="286"/>
      <c r="K525" s="286"/>
      <c r="L525" s="286"/>
      <c r="M525" s="286"/>
    </row>
    <row r="526" spans="1:13" ht="15" customHeight="1" x14ac:dyDescent="0.2">
      <c r="A526" s="286"/>
      <c r="F526" s="289"/>
      <c r="G526" s="286"/>
      <c r="H526" s="286"/>
      <c r="I526" s="286"/>
      <c r="J526" s="286"/>
      <c r="K526" s="286"/>
      <c r="L526" s="286"/>
      <c r="M526" s="286"/>
    </row>
    <row r="527" spans="1:13" ht="15" customHeight="1" x14ac:dyDescent="0.2">
      <c r="A527" s="286"/>
      <c r="F527" s="289"/>
      <c r="G527" s="286"/>
      <c r="H527" s="286"/>
      <c r="I527" s="286"/>
      <c r="J527" s="286"/>
      <c r="K527" s="286"/>
      <c r="L527" s="286"/>
      <c r="M527" s="286"/>
    </row>
    <row r="528" spans="1:13" ht="15" customHeight="1" x14ac:dyDescent="0.2">
      <c r="A528" s="286"/>
      <c r="F528" s="289"/>
      <c r="G528" s="286"/>
      <c r="H528" s="286"/>
      <c r="I528" s="286"/>
      <c r="J528" s="286"/>
      <c r="K528" s="286"/>
      <c r="L528" s="286"/>
      <c r="M528" s="286"/>
    </row>
    <row r="529" spans="1:13" ht="15" customHeight="1" x14ac:dyDescent="0.2">
      <c r="A529" s="286"/>
      <c r="F529" s="289"/>
      <c r="G529" s="286"/>
      <c r="H529" s="286"/>
      <c r="I529" s="286"/>
      <c r="J529" s="286"/>
      <c r="K529" s="286"/>
      <c r="L529" s="286"/>
      <c r="M529" s="286"/>
    </row>
    <row r="530" spans="1:13" ht="15" customHeight="1" x14ac:dyDescent="0.2">
      <c r="A530" s="286"/>
      <c r="F530" s="289"/>
      <c r="G530" s="286"/>
      <c r="H530" s="286"/>
      <c r="I530" s="286"/>
      <c r="J530" s="286"/>
      <c r="K530" s="286"/>
      <c r="L530" s="286"/>
      <c r="M530" s="286"/>
    </row>
    <row r="531" spans="1:13" ht="15" customHeight="1" x14ac:dyDescent="0.2">
      <c r="A531" s="286"/>
      <c r="F531" s="289"/>
      <c r="G531" s="286"/>
      <c r="H531" s="286"/>
      <c r="I531" s="286"/>
      <c r="J531" s="286"/>
      <c r="K531" s="286"/>
      <c r="L531" s="286"/>
      <c r="M531" s="286"/>
    </row>
    <row r="532" spans="1:13" ht="15" customHeight="1" x14ac:dyDescent="0.2">
      <c r="A532" s="286"/>
      <c r="F532" s="289"/>
      <c r="G532" s="286"/>
      <c r="H532" s="286"/>
      <c r="I532" s="286"/>
      <c r="J532" s="286"/>
      <c r="K532" s="286"/>
      <c r="L532" s="286"/>
      <c r="M532" s="286"/>
    </row>
    <row r="533" spans="1:13" ht="15" customHeight="1" x14ac:dyDescent="0.2">
      <c r="A533" s="286"/>
      <c r="F533" s="289"/>
      <c r="G533" s="286"/>
      <c r="H533" s="286"/>
      <c r="I533" s="286"/>
      <c r="J533" s="286"/>
      <c r="K533" s="286"/>
      <c r="L533" s="286"/>
      <c r="M533" s="286"/>
    </row>
    <row r="534" spans="1:13" ht="15" customHeight="1" x14ac:dyDescent="0.2">
      <c r="A534" s="286"/>
      <c r="F534" s="289"/>
      <c r="G534" s="286"/>
      <c r="H534" s="286"/>
      <c r="I534" s="286"/>
      <c r="J534" s="286"/>
      <c r="K534" s="286"/>
      <c r="L534" s="286"/>
      <c r="M534" s="286"/>
    </row>
    <row r="535" spans="1:13" ht="15" customHeight="1" x14ac:dyDescent="0.2">
      <c r="A535" s="286"/>
      <c r="F535" s="289"/>
      <c r="G535" s="286"/>
      <c r="H535" s="286"/>
      <c r="I535" s="286"/>
      <c r="J535" s="286"/>
      <c r="K535" s="286"/>
      <c r="L535" s="286"/>
      <c r="M535" s="286"/>
    </row>
    <row r="536" spans="1:13" ht="15" customHeight="1" x14ac:dyDescent="0.2">
      <c r="A536" s="286"/>
      <c r="F536" s="289"/>
      <c r="G536" s="286"/>
      <c r="H536" s="286"/>
      <c r="I536" s="286"/>
      <c r="J536" s="286"/>
      <c r="K536" s="286"/>
      <c r="L536" s="286"/>
      <c r="M536" s="286"/>
    </row>
    <row r="537" spans="1:13" ht="15" customHeight="1" x14ac:dyDescent="0.2">
      <c r="A537" s="286"/>
      <c r="F537" s="289"/>
      <c r="G537" s="286"/>
      <c r="H537" s="286"/>
      <c r="I537" s="286"/>
      <c r="J537" s="286"/>
      <c r="K537" s="286"/>
      <c r="L537" s="286"/>
      <c r="M537" s="286"/>
    </row>
    <row r="538" spans="1:13" ht="15" customHeight="1" x14ac:dyDescent="0.2">
      <c r="A538" s="286"/>
      <c r="F538" s="289"/>
      <c r="G538" s="286"/>
      <c r="H538" s="286"/>
      <c r="I538" s="286"/>
      <c r="J538" s="286"/>
      <c r="K538" s="286"/>
      <c r="L538" s="286"/>
      <c r="M538" s="286"/>
    </row>
    <row r="539" spans="1:13" ht="15" customHeight="1" x14ac:dyDescent="0.2">
      <c r="A539" s="286"/>
      <c r="F539" s="289"/>
      <c r="G539" s="286"/>
      <c r="H539" s="286"/>
      <c r="I539" s="286"/>
      <c r="J539" s="286"/>
      <c r="K539" s="286"/>
      <c r="L539" s="286"/>
      <c r="M539" s="286"/>
    </row>
    <row r="540" spans="1:13" ht="15" customHeight="1" x14ac:dyDescent="0.2">
      <c r="A540" s="286"/>
      <c r="F540" s="289"/>
      <c r="G540" s="286"/>
      <c r="H540" s="286"/>
      <c r="I540" s="286"/>
      <c r="J540" s="286"/>
      <c r="K540" s="286"/>
      <c r="L540" s="286"/>
      <c r="M540" s="286"/>
    </row>
    <row r="541" spans="1:13" ht="15" customHeight="1" x14ac:dyDescent="0.2">
      <c r="A541" s="286"/>
      <c r="F541" s="289"/>
      <c r="G541" s="286"/>
      <c r="H541" s="286"/>
      <c r="I541" s="286"/>
      <c r="J541" s="286"/>
      <c r="K541" s="286"/>
      <c r="L541" s="286"/>
      <c r="M541" s="286"/>
    </row>
    <row r="542" spans="1:13" ht="15" customHeight="1" x14ac:dyDescent="0.2">
      <c r="A542" s="286"/>
      <c r="F542" s="289"/>
      <c r="G542" s="286"/>
      <c r="H542" s="286"/>
      <c r="I542" s="286"/>
      <c r="J542" s="286"/>
      <c r="K542" s="286"/>
      <c r="L542" s="286"/>
      <c r="M542" s="286"/>
    </row>
    <row r="543" spans="1:13" ht="15" customHeight="1" x14ac:dyDescent="0.2">
      <c r="A543" s="286"/>
      <c r="F543" s="289"/>
      <c r="G543" s="286"/>
      <c r="H543" s="286"/>
      <c r="I543" s="286"/>
      <c r="J543" s="286"/>
      <c r="K543" s="286"/>
      <c r="L543" s="286"/>
      <c r="M543" s="286"/>
    </row>
    <row r="544" spans="1:13" ht="15" customHeight="1" x14ac:dyDescent="0.2">
      <c r="A544" s="286"/>
      <c r="F544" s="289"/>
      <c r="G544" s="286"/>
      <c r="H544" s="286"/>
      <c r="I544" s="286"/>
      <c r="J544" s="286"/>
      <c r="K544" s="286"/>
      <c r="L544" s="286"/>
      <c r="M544" s="286"/>
    </row>
    <row r="545" spans="1:13" ht="15" customHeight="1" x14ac:dyDescent="0.2">
      <c r="A545" s="286"/>
      <c r="F545" s="289"/>
      <c r="G545" s="286"/>
      <c r="H545" s="286"/>
      <c r="I545" s="286"/>
      <c r="J545" s="286"/>
      <c r="K545" s="286"/>
      <c r="L545" s="286"/>
      <c r="M545" s="286"/>
    </row>
    <row r="546" spans="1:13" ht="15" customHeight="1" x14ac:dyDescent="0.2">
      <c r="A546" s="286"/>
      <c r="F546" s="289"/>
      <c r="G546" s="286"/>
      <c r="H546" s="286"/>
      <c r="I546" s="286"/>
      <c r="J546" s="286"/>
      <c r="K546" s="286"/>
      <c r="L546" s="286"/>
      <c r="M546" s="286"/>
    </row>
    <row r="547" spans="1:13" ht="15" customHeight="1" x14ac:dyDescent="0.2">
      <c r="A547" s="286"/>
      <c r="F547" s="289"/>
      <c r="G547" s="286"/>
      <c r="H547" s="286"/>
      <c r="I547" s="286"/>
      <c r="J547" s="286"/>
      <c r="K547" s="286"/>
      <c r="L547" s="286"/>
      <c r="M547" s="286"/>
    </row>
    <row r="548" spans="1:13" ht="15" customHeight="1" x14ac:dyDescent="0.2">
      <c r="A548" s="286"/>
      <c r="F548" s="289"/>
      <c r="G548" s="286"/>
      <c r="H548" s="286"/>
      <c r="I548" s="286"/>
      <c r="J548" s="286"/>
      <c r="K548" s="286"/>
      <c r="L548" s="286"/>
      <c r="M548" s="286"/>
    </row>
    <row r="549" spans="1:13" ht="15" customHeight="1" x14ac:dyDescent="0.2">
      <c r="A549" s="286"/>
      <c r="F549" s="289"/>
      <c r="G549" s="286"/>
      <c r="H549" s="286"/>
      <c r="I549" s="286"/>
      <c r="J549" s="286"/>
      <c r="K549" s="286"/>
      <c r="L549" s="286"/>
      <c r="M549" s="286"/>
    </row>
    <row r="550" spans="1:13" ht="15" customHeight="1" x14ac:dyDescent="0.2">
      <c r="A550" s="286"/>
      <c r="F550" s="289"/>
      <c r="G550" s="286"/>
      <c r="H550" s="286"/>
      <c r="I550" s="286"/>
      <c r="J550" s="286"/>
      <c r="K550" s="286"/>
      <c r="L550" s="286"/>
      <c r="M550" s="286"/>
    </row>
    <row r="551" spans="1:13" ht="15" customHeight="1" x14ac:dyDescent="0.2">
      <c r="A551" s="286"/>
      <c r="F551" s="289"/>
      <c r="G551" s="286"/>
      <c r="H551" s="286"/>
      <c r="I551" s="286"/>
      <c r="J551" s="286"/>
      <c r="K551" s="286"/>
      <c r="L551" s="286"/>
      <c r="M551" s="286"/>
    </row>
    <row r="552" spans="1:13" ht="15" customHeight="1" x14ac:dyDescent="0.2">
      <c r="A552" s="286"/>
      <c r="F552" s="289"/>
      <c r="G552" s="286"/>
      <c r="H552" s="286"/>
      <c r="I552" s="286"/>
      <c r="J552" s="286"/>
      <c r="K552" s="286"/>
      <c r="L552" s="286"/>
      <c r="M552" s="286"/>
    </row>
    <row r="553" spans="1:13" ht="15" customHeight="1" x14ac:dyDescent="0.2">
      <c r="A553" s="286"/>
      <c r="F553" s="289"/>
      <c r="G553" s="286"/>
      <c r="H553" s="286"/>
      <c r="I553" s="286"/>
      <c r="J553" s="286"/>
      <c r="K553" s="286"/>
      <c r="L553" s="286"/>
      <c r="M553" s="286"/>
    </row>
    <row r="554" spans="1:13" ht="15" customHeight="1" x14ac:dyDescent="0.2">
      <c r="A554" s="286"/>
      <c r="F554" s="289"/>
      <c r="G554" s="286"/>
      <c r="H554" s="286"/>
      <c r="I554" s="286"/>
      <c r="J554" s="286"/>
      <c r="K554" s="286"/>
      <c r="L554" s="286"/>
      <c r="M554" s="286"/>
    </row>
    <row r="555" spans="1:13" ht="15" customHeight="1" x14ac:dyDescent="0.2">
      <c r="A555" s="286"/>
      <c r="F555" s="289"/>
      <c r="G555" s="286"/>
      <c r="H555" s="286"/>
      <c r="I555" s="286"/>
      <c r="J555" s="286"/>
      <c r="K555" s="286"/>
      <c r="L555" s="286"/>
      <c r="M555" s="286"/>
    </row>
    <row r="556" spans="1:13" ht="15" customHeight="1" x14ac:dyDescent="0.2">
      <c r="A556" s="286"/>
      <c r="F556" s="289"/>
      <c r="G556" s="286"/>
      <c r="H556" s="286"/>
      <c r="I556" s="286"/>
      <c r="J556" s="286"/>
      <c r="K556" s="286"/>
      <c r="L556" s="286"/>
      <c r="M556" s="286"/>
    </row>
    <row r="557" spans="1:13" ht="15" customHeight="1" x14ac:dyDescent="0.2">
      <c r="A557" s="286"/>
      <c r="F557" s="289"/>
      <c r="G557" s="286"/>
      <c r="H557" s="286"/>
      <c r="I557" s="286"/>
      <c r="J557" s="286"/>
      <c r="K557" s="286"/>
      <c r="L557" s="286"/>
      <c r="M557" s="286"/>
    </row>
    <row r="558" spans="1:13" ht="15" customHeight="1" x14ac:dyDescent="0.2">
      <c r="A558" s="286"/>
      <c r="F558" s="289"/>
      <c r="G558" s="286"/>
      <c r="H558" s="286"/>
      <c r="I558" s="286"/>
      <c r="J558" s="286"/>
      <c r="K558" s="286"/>
      <c r="L558" s="286"/>
      <c r="M558" s="286"/>
    </row>
    <row r="559" spans="1:13" ht="15" customHeight="1" x14ac:dyDescent="0.2">
      <c r="A559" s="286"/>
      <c r="F559" s="289"/>
      <c r="G559" s="286"/>
      <c r="H559" s="286"/>
      <c r="I559" s="286"/>
      <c r="J559" s="286"/>
      <c r="K559" s="286"/>
      <c r="L559" s="286"/>
      <c r="M559" s="286"/>
    </row>
    <row r="560" spans="1:13" ht="15" customHeight="1" x14ac:dyDescent="0.2">
      <c r="A560" s="286"/>
      <c r="F560" s="289"/>
      <c r="G560" s="286"/>
      <c r="H560" s="286"/>
      <c r="I560" s="286"/>
      <c r="J560" s="286"/>
      <c r="K560" s="286"/>
      <c r="L560" s="286"/>
      <c r="M560" s="286"/>
    </row>
    <row r="561" spans="1:13" ht="15" customHeight="1" x14ac:dyDescent="0.2">
      <c r="A561" s="286"/>
      <c r="F561" s="289"/>
      <c r="G561" s="286"/>
      <c r="H561" s="286"/>
      <c r="I561" s="286"/>
      <c r="J561" s="286"/>
      <c r="K561" s="286"/>
      <c r="L561" s="286"/>
      <c r="M561" s="286"/>
    </row>
    <row r="562" spans="1:13" ht="15" customHeight="1" x14ac:dyDescent="0.2">
      <c r="A562" s="286"/>
      <c r="F562" s="289"/>
      <c r="G562" s="286"/>
      <c r="H562" s="286"/>
      <c r="I562" s="286"/>
      <c r="J562" s="286"/>
      <c r="K562" s="286"/>
      <c r="L562" s="286"/>
      <c r="M562" s="286"/>
    </row>
    <row r="563" spans="1:13" ht="15" customHeight="1" x14ac:dyDescent="0.2">
      <c r="A563" s="286"/>
      <c r="F563" s="289"/>
      <c r="G563" s="286"/>
      <c r="H563" s="286"/>
      <c r="I563" s="286"/>
      <c r="J563" s="286"/>
      <c r="K563" s="286"/>
      <c r="L563" s="286"/>
      <c r="M563" s="286"/>
    </row>
    <row r="564" spans="1:13" ht="15" customHeight="1" x14ac:dyDescent="0.2">
      <c r="A564" s="286"/>
      <c r="F564" s="289"/>
      <c r="G564" s="286"/>
      <c r="H564" s="286"/>
      <c r="I564" s="286"/>
      <c r="J564" s="286"/>
      <c r="K564" s="286"/>
      <c r="L564" s="286"/>
      <c r="M564" s="286"/>
    </row>
    <row r="565" spans="1:13" ht="15" customHeight="1" x14ac:dyDescent="0.2">
      <c r="A565" s="286"/>
      <c r="F565" s="289"/>
      <c r="G565" s="286"/>
      <c r="H565" s="286"/>
      <c r="I565" s="286"/>
      <c r="J565" s="286"/>
      <c r="K565" s="286"/>
      <c r="L565" s="286"/>
      <c r="M565" s="286"/>
    </row>
    <row r="566" spans="1:13" ht="15" customHeight="1" x14ac:dyDescent="0.2">
      <c r="A566" s="286"/>
      <c r="F566" s="289"/>
      <c r="G566" s="286"/>
      <c r="H566" s="286"/>
      <c r="I566" s="286"/>
      <c r="J566" s="286"/>
      <c r="K566" s="286"/>
      <c r="L566" s="286"/>
      <c r="M566" s="286"/>
    </row>
    <row r="567" spans="1:13" ht="15" customHeight="1" x14ac:dyDescent="0.2">
      <c r="A567" s="286"/>
      <c r="F567" s="289"/>
      <c r="G567" s="286"/>
      <c r="H567" s="286"/>
      <c r="I567" s="286"/>
      <c r="J567" s="286"/>
      <c r="K567" s="286"/>
      <c r="L567" s="286"/>
      <c r="M567" s="286"/>
    </row>
    <row r="568" spans="1:13" ht="15" customHeight="1" x14ac:dyDescent="0.2">
      <c r="A568" s="286"/>
      <c r="F568" s="289"/>
      <c r="G568" s="286"/>
      <c r="H568" s="286"/>
      <c r="I568" s="286"/>
      <c r="J568" s="286"/>
      <c r="K568" s="286"/>
      <c r="L568" s="286"/>
      <c r="M568" s="286"/>
    </row>
    <row r="569" spans="1:13" ht="15" customHeight="1" x14ac:dyDescent="0.2">
      <c r="A569" s="286"/>
      <c r="F569" s="289"/>
      <c r="G569" s="286"/>
      <c r="H569" s="286"/>
      <c r="I569" s="286"/>
      <c r="J569" s="286"/>
      <c r="K569" s="286"/>
      <c r="L569" s="286"/>
      <c r="M569" s="286"/>
    </row>
    <row r="570" spans="1:13" ht="15" customHeight="1" x14ac:dyDescent="0.2">
      <c r="A570" s="286"/>
      <c r="F570" s="289"/>
      <c r="G570" s="286"/>
      <c r="H570" s="286"/>
      <c r="I570" s="286"/>
      <c r="J570" s="286"/>
      <c r="K570" s="286"/>
      <c r="L570" s="286"/>
      <c r="M570" s="286"/>
    </row>
    <row r="571" spans="1:13" ht="15" customHeight="1" x14ac:dyDescent="0.2">
      <c r="A571" s="286"/>
      <c r="F571" s="289"/>
      <c r="G571" s="286"/>
      <c r="H571" s="286"/>
      <c r="I571" s="286"/>
      <c r="J571" s="286"/>
      <c r="K571" s="286"/>
      <c r="L571" s="286"/>
      <c r="M571" s="286"/>
    </row>
    <row r="572" spans="1:13" ht="15" customHeight="1" x14ac:dyDescent="0.2">
      <c r="A572" s="286"/>
      <c r="F572" s="289"/>
      <c r="G572" s="286"/>
      <c r="H572" s="286"/>
      <c r="I572" s="286"/>
      <c r="J572" s="286"/>
      <c r="K572" s="286"/>
      <c r="L572" s="286"/>
      <c r="M572" s="286"/>
    </row>
    <row r="573" spans="1:13" ht="15" customHeight="1" x14ac:dyDescent="0.2">
      <c r="A573" s="286"/>
      <c r="F573" s="289"/>
      <c r="G573" s="286"/>
      <c r="H573" s="286"/>
      <c r="I573" s="286"/>
      <c r="J573" s="286"/>
      <c r="K573" s="286"/>
      <c r="L573" s="286"/>
      <c r="M573" s="286"/>
    </row>
    <row r="574" spans="1:13" ht="15" customHeight="1" x14ac:dyDescent="0.2">
      <c r="A574" s="286"/>
      <c r="F574" s="289"/>
      <c r="G574" s="286"/>
      <c r="H574" s="286"/>
      <c r="I574" s="286"/>
      <c r="J574" s="286"/>
      <c r="K574" s="286"/>
      <c r="L574" s="286"/>
      <c r="M574" s="286"/>
    </row>
    <row r="575" spans="1:13" ht="15" customHeight="1" x14ac:dyDescent="0.2">
      <c r="A575" s="286"/>
      <c r="F575" s="289"/>
      <c r="G575" s="286"/>
      <c r="H575" s="286"/>
      <c r="I575" s="286"/>
      <c r="J575" s="286"/>
      <c r="K575" s="286"/>
      <c r="L575" s="286"/>
      <c r="M575" s="286"/>
    </row>
    <row r="576" spans="1:13" ht="15" customHeight="1" x14ac:dyDescent="0.2">
      <c r="A576" s="286"/>
      <c r="F576" s="289"/>
      <c r="G576" s="286"/>
      <c r="H576" s="286"/>
      <c r="I576" s="286"/>
      <c r="J576" s="286"/>
      <c r="K576" s="286"/>
      <c r="L576" s="286"/>
      <c r="M576" s="286"/>
    </row>
    <row r="577" spans="1:13" ht="15" customHeight="1" x14ac:dyDescent="0.2">
      <c r="A577" s="286"/>
      <c r="F577" s="289"/>
      <c r="G577" s="286"/>
      <c r="H577" s="286"/>
      <c r="I577" s="286"/>
      <c r="J577" s="286"/>
      <c r="K577" s="286"/>
      <c r="L577" s="286"/>
      <c r="M577" s="286"/>
    </row>
    <row r="578" spans="1:13" ht="15" customHeight="1" x14ac:dyDescent="0.2">
      <c r="A578" s="286"/>
      <c r="F578" s="289"/>
      <c r="G578" s="286"/>
      <c r="H578" s="286"/>
      <c r="I578" s="286"/>
      <c r="J578" s="286"/>
      <c r="K578" s="286"/>
      <c r="L578" s="286"/>
      <c r="M578" s="286"/>
    </row>
    <row r="579" spans="1:13" ht="15" customHeight="1" x14ac:dyDescent="0.2">
      <c r="A579" s="286"/>
      <c r="F579" s="289"/>
      <c r="G579" s="286"/>
      <c r="H579" s="286"/>
      <c r="I579" s="286"/>
      <c r="J579" s="286"/>
      <c r="K579" s="286"/>
      <c r="L579" s="286"/>
      <c r="M579" s="286"/>
    </row>
    <row r="580" spans="1:13" ht="15" customHeight="1" x14ac:dyDescent="0.2">
      <c r="A580" s="286"/>
      <c r="F580" s="289"/>
      <c r="G580" s="286"/>
      <c r="H580" s="286"/>
      <c r="I580" s="286"/>
      <c r="J580" s="286"/>
      <c r="K580" s="286"/>
      <c r="L580" s="286"/>
      <c r="M580" s="286"/>
    </row>
    <row r="581" spans="1:13" ht="15" customHeight="1" x14ac:dyDescent="0.2">
      <c r="A581" s="286"/>
      <c r="F581" s="289"/>
      <c r="G581" s="286"/>
      <c r="H581" s="286"/>
      <c r="I581" s="286"/>
      <c r="J581" s="286"/>
      <c r="K581" s="286"/>
      <c r="L581" s="286"/>
      <c r="M581" s="286"/>
    </row>
    <row r="582" spans="1:13" ht="15" customHeight="1" x14ac:dyDescent="0.2">
      <c r="A582" s="286"/>
      <c r="F582" s="289"/>
      <c r="G582" s="286"/>
      <c r="H582" s="286"/>
      <c r="I582" s="286"/>
      <c r="J582" s="286"/>
      <c r="K582" s="286"/>
      <c r="L582" s="286"/>
      <c r="M582" s="286"/>
    </row>
    <row r="583" spans="1:13" ht="15" customHeight="1" x14ac:dyDescent="0.2">
      <c r="A583" s="286"/>
      <c r="F583" s="289"/>
      <c r="G583" s="286"/>
      <c r="H583" s="286"/>
      <c r="I583" s="286"/>
      <c r="J583" s="286"/>
      <c r="K583" s="286"/>
      <c r="L583" s="286"/>
      <c r="M583" s="286"/>
    </row>
    <row r="584" spans="1:13" ht="15" customHeight="1" x14ac:dyDescent="0.2">
      <c r="A584" s="286"/>
      <c r="F584" s="289"/>
      <c r="G584" s="286"/>
      <c r="H584" s="286"/>
      <c r="I584" s="286"/>
      <c r="J584" s="286"/>
      <c r="K584" s="286"/>
      <c r="L584" s="286"/>
      <c r="M584" s="286"/>
    </row>
    <row r="585" spans="1:13" ht="15" customHeight="1" x14ac:dyDescent="0.2">
      <c r="A585" s="286"/>
      <c r="F585" s="289"/>
      <c r="G585" s="286"/>
      <c r="H585" s="286"/>
      <c r="I585" s="286"/>
      <c r="J585" s="286"/>
      <c r="K585" s="286"/>
      <c r="L585" s="286"/>
      <c r="M585" s="286"/>
    </row>
    <row r="586" spans="1:13" ht="15" customHeight="1" x14ac:dyDescent="0.2">
      <c r="A586" s="286"/>
      <c r="F586" s="289"/>
      <c r="G586" s="286"/>
      <c r="H586" s="286"/>
      <c r="I586" s="286"/>
      <c r="J586" s="286"/>
      <c r="K586" s="286"/>
      <c r="L586" s="286"/>
      <c r="M586" s="286"/>
    </row>
    <row r="587" spans="1:13" ht="15" customHeight="1" x14ac:dyDescent="0.2">
      <c r="A587" s="286"/>
      <c r="F587" s="289"/>
      <c r="G587" s="286"/>
      <c r="H587" s="286"/>
      <c r="I587" s="286"/>
      <c r="J587" s="286"/>
      <c r="K587" s="286"/>
      <c r="L587" s="286"/>
      <c r="M587" s="286"/>
    </row>
    <row r="588" spans="1:13" ht="15" customHeight="1" x14ac:dyDescent="0.2">
      <c r="A588" s="286"/>
      <c r="F588" s="289"/>
      <c r="G588" s="286"/>
      <c r="H588" s="286"/>
      <c r="I588" s="286"/>
      <c r="J588" s="286"/>
      <c r="K588" s="286"/>
      <c r="L588" s="286"/>
      <c r="M588" s="286"/>
    </row>
    <row r="589" spans="1:13" ht="15" customHeight="1" x14ac:dyDescent="0.2">
      <c r="A589" s="286"/>
      <c r="F589" s="289"/>
      <c r="G589" s="286"/>
      <c r="H589" s="286"/>
      <c r="I589" s="286"/>
      <c r="J589" s="286"/>
      <c r="K589" s="286"/>
      <c r="L589" s="286"/>
      <c r="M589" s="286"/>
    </row>
    <row r="590" spans="1:13" ht="15" customHeight="1" x14ac:dyDescent="0.2">
      <c r="A590" s="286"/>
      <c r="F590" s="289"/>
      <c r="G590" s="286"/>
      <c r="H590" s="286"/>
      <c r="I590" s="286"/>
      <c r="J590" s="286"/>
      <c r="K590" s="286"/>
      <c r="L590" s="286"/>
      <c r="M590" s="286"/>
    </row>
    <row r="591" spans="1:13" ht="15" customHeight="1" x14ac:dyDescent="0.2">
      <c r="A591" s="286"/>
      <c r="F591" s="289"/>
      <c r="G591" s="286"/>
      <c r="H591" s="286"/>
      <c r="I591" s="286"/>
      <c r="J591" s="286"/>
      <c r="K591" s="286"/>
      <c r="L591" s="286"/>
      <c r="M591" s="286"/>
    </row>
    <row r="592" spans="1:13" ht="15" customHeight="1" x14ac:dyDescent="0.2">
      <c r="A592" s="286"/>
      <c r="F592" s="289"/>
      <c r="G592" s="286"/>
      <c r="H592" s="286"/>
      <c r="I592" s="286"/>
      <c r="J592" s="286"/>
      <c r="K592" s="286"/>
      <c r="L592" s="286"/>
      <c r="M592" s="286"/>
    </row>
    <row r="593" spans="1:13" ht="15" customHeight="1" x14ac:dyDescent="0.2">
      <c r="A593" s="286"/>
      <c r="F593" s="289"/>
      <c r="G593" s="286"/>
      <c r="H593" s="286"/>
      <c r="I593" s="286"/>
      <c r="J593" s="286"/>
      <c r="K593" s="286"/>
      <c r="L593" s="286"/>
      <c r="M593" s="286"/>
    </row>
    <row r="594" spans="1:13" ht="15" customHeight="1" x14ac:dyDescent="0.2">
      <c r="A594" s="286"/>
      <c r="F594" s="289"/>
      <c r="G594" s="286"/>
      <c r="H594" s="286"/>
      <c r="I594" s="286"/>
      <c r="J594" s="286"/>
      <c r="K594" s="286"/>
      <c r="L594" s="286"/>
      <c r="M594" s="286"/>
    </row>
    <row r="595" spans="1:13" ht="15" customHeight="1" x14ac:dyDescent="0.2">
      <c r="A595" s="286"/>
      <c r="F595" s="289"/>
      <c r="G595" s="286"/>
      <c r="H595" s="286"/>
      <c r="I595" s="286"/>
      <c r="J595" s="286"/>
      <c r="K595" s="286"/>
      <c r="L595" s="286"/>
      <c r="M595" s="286"/>
    </row>
    <row r="596" spans="1:13" ht="15" customHeight="1" x14ac:dyDescent="0.2">
      <c r="A596" s="286"/>
      <c r="F596" s="289"/>
      <c r="G596" s="286"/>
      <c r="H596" s="286"/>
      <c r="I596" s="286"/>
      <c r="J596" s="286"/>
      <c r="K596" s="286"/>
      <c r="L596" s="286"/>
      <c r="M596" s="286"/>
    </row>
    <row r="597" spans="1:13" ht="15" customHeight="1" x14ac:dyDescent="0.2">
      <c r="A597" s="286"/>
      <c r="F597" s="289"/>
      <c r="G597" s="286"/>
      <c r="H597" s="286"/>
      <c r="I597" s="286"/>
      <c r="J597" s="286"/>
      <c r="K597" s="286"/>
      <c r="L597" s="286"/>
      <c r="M597" s="286"/>
    </row>
    <row r="598" spans="1:13" ht="15" customHeight="1" x14ac:dyDescent="0.2">
      <c r="A598" s="286"/>
      <c r="F598" s="289"/>
      <c r="G598" s="286"/>
      <c r="H598" s="286"/>
      <c r="I598" s="286"/>
      <c r="J598" s="286"/>
      <c r="K598" s="286"/>
      <c r="L598" s="286"/>
      <c r="M598" s="286"/>
    </row>
    <row r="599" spans="1:13" ht="15" customHeight="1" x14ac:dyDescent="0.2">
      <c r="A599" s="286"/>
      <c r="F599" s="289"/>
      <c r="G599" s="286"/>
      <c r="H599" s="286"/>
      <c r="I599" s="286"/>
      <c r="J599" s="286"/>
      <c r="K599" s="286"/>
      <c r="L599" s="286"/>
      <c r="M599" s="286"/>
    </row>
    <row r="600" spans="1:13" ht="15" customHeight="1" x14ac:dyDescent="0.2">
      <c r="A600" s="286"/>
      <c r="F600" s="289"/>
      <c r="G600" s="286"/>
      <c r="H600" s="286"/>
      <c r="I600" s="286"/>
      <c r="J600" s="286"/>
      <c r="K600" s="286"/>
      <c r="L600" s="286"/>
      <c r="M600" s="286"/>
    </row>
    <row r="601" spans="1:13" ht="15" customHeight="1" x14ac:dyDescent="0.2">
      <c r="A601" s="286"/>
      <c r="F601" s="289"/>
      <c r="G601" s="286"/>
      <c r="H601" s="286"/>
      <c r="I601" s="286"/>
      <c r="J601" s="286"/>
      <c r="K601" s="286"/>
      <c r="L601" s="286"/>
      <c r="M601" s="286"/>
    </row>
    <row r="602" spans="1:13" ht="15" customHeight="1" x14ac:dyDescent="0.2">
      <c r="A602" s="286"/>
      <c r="F602" s="289"/>
      <c r="G602" s="286"/>
      <c r="H602" s="286"/>
      <c r="I602" s="286"/>
      <c r="J602" s="286"/>
      <c r="K602" s="286"/>
      <c r="L602" s="286"/>
      <c r="M602" s="286"/>
    </row>
    <row r="603" spans="1:13" ht="15" customHeight="1" x14ac:dyDescent="0.2">
      <c r="A603" s="286"/>
      <c r="F603" s="289"/>
      <c r="G603" s="286"/>
      <c r="H603" s="286"/>
      <c r="I603" s="286"/>
      <c r="J603" s="286"/>
      <c r="K603" s="286"/>
      <c r="L603" s="286"/>
      <c r="M603" s="286"/>
    </row>
    <row r="604" spans="1:13" ht="15" customHeight="1" x14ac:dyDescent="0.2">
      <c r="A604" s="286"/>
      <c r="F604" s="289"/>
      <c r="G604" s="286"/>
      <c r="H604" s="286"/>
      <c r="I604" s="286"/>
      <c r="J604" s="286"/>
      <c r="K604" s="286"/>
      <c r="L604" s="286"/>
      <c r="M604" s="286"/>
    </row>
    <row r="605" spans="1:13" ht="15" customHeight="1" x14ac:dyDescent="0.2">
      <c r="A605" s="286"/>
      <c r="F605" s="289"/>
      <c r="G605" s="286"/>
      <c r="H605" s="286"/>
      <c r="I605" s="286"/>
      <c r="J605" s="286"/>
      <c r="K605" s="286"/>
      <c r="L605" s="286"/>
      <c r="M605" s="286"/>
    </row>
    <row r="606" spans="1:13" ht="15" customHeight="1" x14ac:dyDescent="0.2">
      <c r="A606" s="286"/>
      <c r="F606" s="289"/>
      <c r="G606" s="286"/>
      <c r="H606" s="286"/>
      <c r="I606" s="286"/>
      <c r="J606" s="286"/>
      <c r="K606" s="286"/>
      <c r="L606" s="286"/>
      <c r="M606" s="286"/>
    </row>
    <row r="607" spans="1:13" ht="15" customHeight="1" x14ac:dyDescent="0.2">
      <c r="A607" s="286"/>
      <c r="F607" s="289"/>
      <c r="G607" s="286"/>
      <c r="H607" s="286"/>
      <c r="I607" s="286"/>
      <c r="J607" s="286"/>
      <c r="K607" s="286"/>
      <c r="L607" s="286"/>
      <c r="M607" s="286"/>
    </row>
    <row r="608" spans="1:13" ht="15" customHeight="1" x14ac:dyDescent="0.2">
      <c r="A608" s="286"/>
      <c r="F608" s="289"/>
      <c r="G608" s="286"/>
      <c r="H608" s="286"/>
      <c r="I608" s="286"/>
      <c r="J608" s="286"/>
      <c r="K608" s="286"/>
      <c r="L608" s="286"/>
      <c r="M608" s="286"/>
    </row>
    <row r="609" spans="1:13" ht="15" customHeight="1" x14ac:dyDescent="0.2">
      <c r="A609" s="286"/>
      <c r="F609" s="289"/>
      <c r="G609" s="286"/>
      <c r="H609" s="286"/>
      <c r="I609" s="286"/>
      <c r="J609" s="286"/>
      <c r="K609" s="286"/>
      <c r="L609" s="286"/>
      <c r="M609" s="286"/>
    </row>
    <row r="610" spans="1:13" ht="15" customHeight="1" x14ac:dyDescent="0.2">
      <c r="A610" s="286"/>
      <c r="F610" s="289"/>
      <c r="G610" s="286"/>
      <c r="H610" s="286"/>
      <c r="I610" s="286"/>
      <c r="J610" s="286"/>
      <c r="K610" s="286"/>
      <c r="L610" s="286"/>
      <c r="M610" s="286"/>
    </row>
    <row r="611" spans="1:13" ht="15" customHeight="1" x14ac:dyDescent="0.2">
      <c r="A611" s="286"/>
      <c r="F611" s="289"/>
      <c r="G611" s="286"/>
      <c r="H611" s="286"/>
      <c r="I611" s="286"/>
      <c r="J611" s="286"/>
      <c r="K611" s="286"/>
      <c r="L611" s="286"/>
      <c r="M611" s="286"/>
    </row>
    <row r="612" spans="1:13" ht="15" customHeight="1" x14ac:dyDescent="0.2">
      <c r="A612" s="286"/>
      <c r="F612" s="289"/>
      <c r="G612" s="286"/>
      <c r="H612" s="286"/>
      <c r="I612" s="286"/>
      <c r="J612" s="286"/>
      <c r="K612" s="286"/>
      <c r="L612" s="286"/>
      <c r="M612" s="286"/>
    </row>
    <row r="613" spans="1:13" ht="15" customHeight="1" x14ac:dyDescent="0.2">
      <c r="A613" s="286"/>
      <c r="F613" s="289"/>
      <c r="G613" s="286"/>
      <c r="H613" s="286"/>
      <c r="I613" s="286"/>
      <c r="J613" s="286"/>
      <c r="K613" s="286"/>
      <c r="L613" s="286"/>
      <c r="M613" s="286"/>
    </row>
    <row r="614" spans="1:13" ht="15" customHeight="1" x14ac:dyDescent="0.2">
      <c r="A614" s="286"/>
      <c r="F614" s="289"/>
      <c r="G614" s="286"/>
      <c r="H614" s="286"/>
      <c r="I614" s="286"/>
      <c r="J614" s="286"/>
      <c r="K614" s="286"/>
      <c r="L614" s="286"/>
      <c r="M614" s="286"/>
    </row>
    <row r="615" spans="1:13" ht="15" customHeight="1" x14ac:dyDescent="0.2">
      <c r="A615" s="286"/>
      <c r="F615" s="289"/>
      <c r="G615" s="286"/>
      <c r="H615" s="286"/>
      <c r="I615" s="286"/>
      <c r="J615" s="286"/>
      <c r="K615" s="286"/>
      <c r="L615" s="286"/>
      <c r="M615" s="286"/>
    </row>
    <row r="616" spans="1:13" ht="15" customHeight="1" x14ac:dyDescent="0.2">
      <c r="A616" s="286"/>
      <c r="F616" s="289"/>
      <c r="G616" s="286"/>
      <c r="H616" s="286"/>
      <c r="I616" s="286"/>
      <c r="J616" s="286"/>
      <c r="K616" s="286"/>
      <c r="L616" s="286"/>
      <c r="M616" s="286"/>
    </row>
    <row r="617" spans="1:13" ht="15" customHeight="1" x14ac:dyDescent="0.2">
      <c r="A617" s="286"/>
      <c r="F617" s="289"/>
      <c r="G617" s="286"/>
      <c r="H617" s="286"/>
      <c r="I617" s="286"/>
      <c r="J617" s="286"/>
      <c r="K617" s="286"/>
      <c r="L617" s="286"/>
      <c r="M617" s="286"/>
    </row>
    <row r="618" spans="1:13" ht="15" customHeight="1" x14ac:dyDescent="0.2">
      <c r="A618" s="286"/>
      <c r="F618" s="289"/>
      <c r="G618" s="286"/>
      <c r="H618" s="286"/>
      <c r="I618" s="286"/>
      <c r="J618" s="286"/>
      <c r="K618" s="286"/>
      <c r="L618" s="286"/>
      <c r="M618" s="286"/>
    </row>
    <row r="619" spans="1:13" ht="15" customHeight="1" x14ac:dyDescent="0.2">
      <c r="A619" s="286"/>
      <c r="F619" s="289"/>
      <c r="G619" s="286"/>
      <c r="H619" s="286"/>
      <c r="I619" s="286"/>
      <c r="J619" s="286"/>
      <c r="K619" s="286"/>
      <c r="L619" s="286"/>
      <c r="M619" s="286"/>
    </row>
    <row r="620" spans="1:13" ht="15" customHeight="1" x14ac:dyDescent="0.2">
      <c r="A620" s="286"/>
      <c r="F620" s="289"/>
      <c r="G620" s="286"/>
      <c r="H620" s="286"/>
      <c r="I620" s="286"/>
      <c r="J620" s="286"/>
      <c r="K620" s="286"/>
      <c r="L620" s="286"/>
      <c r="M620" s="286"/>
    </row>
    <row r="621" spans="1:13" ht="15" customHeight="1" x14ac:dyDescent="0.2">
      <c r="A621" s="286"/>
      <c r="F621" s="289"/>
      <c r="G621" s="286"/>
      <c r="H621" s="286"/>
      <c r="I621" s="286"/>
      <c r="J621" s="286"/>
      <c r="K621" s="286"/>
      <c r="L621" s="286"/>
      <c r="M621" s="286"/>
    </row>
    <row r="622" spans="1:13" ht="15" customHeight="1" x14ac:dyDescent="0.2">
      <c r="A622" s="286"/>
      <c r="F622" s="289"/>
      <c r="G622" s="286"/>
      <c r="H622" s="286"/>
      <c r="I622" s="286"/>
      <c r="J622" s="286"/>
      <c r="K622" s="286"/>
      <c r="L622" s="286"/>
      <c r="M622" s="286"/>
    </row>
    <row r="623" spans="1:13" ht="15" customHeight="1" x14ac:dyDescent="0.2">
      <c r="A623" s="286"/>
      <c r="F623" s="289"/>
      <c r="G623" s="286"/>
      <c r="H623" s="286"/>
      <c r="I623" s="286"/>
      <c r="J623" s="286"/>
      <c r="K623" s="286"/>
      <c r="L623" s="286"/>
      <c r="M623" s="286"/>
    </row>
    <row r="624" spans="1:13" ht="15" customHeight="1" x14ac:dyDescent="0.2">
      <c r="A624" s="286"/>
      <c r="F624" s="289"/>
      <c r="G624" s="286"/>
      <c r="H624" s="286"/>
      <c r="I624" s="286"/>
      <c r="J624" s="286"/>
      <c r="K624" s="286"/>
      <c r="L624" s="286"/>
      <c r="M624" s="286"/>
    </row>
    <row r="625" spans="1:13" ht="15" customHeight="1" x14ac:dyDescent="0.2">
      <c r="A625" s="286"/>
      <c r="F625" s="289"/>
      <c r="G625" s="286"/>
      <c r="H625" s="286"/>
      <c r="I625" s="286"/>
      <c r="J625" s="286"/>
      <c r="K625" s="286"/>
      <c r="L625" s="286"/>
      <c r="M625" s="286"/>
    </row>
    <row r="626" spans="1:13" ht="15" customHeight="1" x14ac:dyDescent="0.2">
      <c r="A626" s="286"/>
      <c r="F626" s="289"/>
      <c r="G626" s="286"/>
      <c r="H626" s="286"/>
      <c r="I626" s="286"/>
      <c r="J626" s="286"/>
      <c r="K626" s="286"/>
      <c r="L626" s="286"/>
      <c r="M626" s="286"/>
    </row>
    <row r="627" spans="1:13" ht="15" customHeight="1" x14ac:dyDescent="0.2">
      <c r="A627" s="286"/>
      <c r="F627" s="289"/>
      <c r="G627" s="286"/>
      <c r="H627" s="286"/>
      <c r="I627" s="286"/>
      <c r="J627" s="286"/>
      <c r="K627" s="286"/>
      <c r="L627" s="286"/>
      <c r="M627" s="286"/>
    </row>
    <row r="628" spans="1:13" ht="15" customHeight="1" x14ac:dyDescent="0.2">
      <c r="A628" s="286"/>
      <c r="F628" s="289"/>
      <c r="G628" s="286"/>
      <c r="H628" s="286"/>
      <c r="I628" s="286"/>
      <c r="J628" s="286"/>
      <c r="K628" s="286"/>
      <c r="L628" s="286"/>
      <c r="M628" s="286"/>
    </row>
    <row r="629" spans="1:13" ht="15" customHeight="1" x14ac:dyDescent="0.2">
      <c r="A629" s="286"/>
      <c r="F629" s="289"/>
      <c r="G629" s="286"/>
      <c r="H629" s="286"/>
      <c r="I629" s="286"/>
      <c r="J629" s="286"/>
      <c r="K629" s="286"/>
      <c r="L629" s="286"/>
      <c r="M629" s="286"/>
    </row>
    <row r="630" spans="1:13" ht="15" customHeight="1" x14ac:dyDescent="0.2">
      <c r="A630" s="286"/>
      <c r="F630" s="289"/>
      <c r="G630" s="286"/>
      <c r="H630" s="286"/>
      <c r="I630" s="286"/>
      <c r="J630" s="286"/>
      <c r="K630" s="286"/>
      <c r="L630" s="286"/>
      <c r="M630" s="286"/>
    </row>
    <row r="631" spans="1:13" ht="15" customHeight="1" x14ac:dyDescent="0.2">
      <c r="A631" s="286"/>
      <c r="F631" s="289"/>
      <c r="G631" s="286"/>
      <c r="H631" s="286"/>
      <c r="I631" s="286"/>
      <c r="J631" s="286"/>
      <c r="K631" s="286"/>
      <c r="L631" s="286"/>
      <c r="M631" s="286"/>
    </row>
    <row r="632" spans="1:13" ht="15" customHeight="1" x14ac:dyDescent="0.2">
      <c r="A632" s="286"/>
      <c r="F632" s="289"/>
      <c r="G632" s="286"/>
      <c r="H632" s="286"/>
      <c r="I632" s="286"/>
      <c r="J632" s="286"/>
      <c r="K632" s="286"/>
      <c r="L632" s="286"/>
      <c r="M632" s="286"/>
    </row>
    <row r="633" spans="1:13" ht="15" customHeight="1" x14ac:dyDescent="0.2">
      <c r="A633" s="286"/>
      <c r="F633" s="289"/>
      <c r="G633" s="286"/>
      <c r="H633" s="286"/>
      <c r="I633" s="286"/>
      <c r="J633" s="286"/>
      <c r="K633" s="286"/>
      <c r="L633" s="286"/>
      <c r="M633" s="286"/>
    </row>
    <row r="634" spans="1:13" ht="15" customHeight="1" x14ac:dyDescent="0.2">
      <c r="A634" s="286"/>
      <c r="F634" s="289"/>
      <c r="G634" s="286"/>
      <c r="H634" s="286"/>
      <c r="I634" s="286"/>
      <c r="J634" s="286"/>
      <c r="K634" s="286"/>
      <c r="L634" s="286"/>
      <c r="M634" s="286"/>
    </row>
    <row r="635" spans="1:13" ht="15" customHeight="1" x14ac:dyDescent="0.2">
      <c r="A635" s="286"/>
      <c r="F635" s="289"/>
      <c r="G635" s="286"/>
      <c r="H635" s="286"/>
      <c r="I635" s="286"/>
      <c r="J635" s="286"/>
      <c r="K635" s="286"/>
      <c r="L635" s="286"/>
      <c r="M635" s="286"/>
    </row>
    <row r="636" spans="1:13" ht="15" customHeight="1" x14ac:dyDescent="0.2">
      <c r="A636" s="286"/>
      <c r="F636" s="289"/>
      <c r="G636" s="286"/>
      <c r="H636" s="286"/>
      <c r="I636" s="286"/>
      <c r="J636" s="286"/>
      <c r="K636" s="286"/>
      <c r="L636" s="286"/>
      <c r="M636" s="286"/>
    </row>
    <row r="637" spans="1:13" ht="15" customHeight="1" x14ac:dyDescent="0.2">
      <c r="A637" s="286"/>
      <c r="F637" s="289"/>
      <c r="G637" s="286"/>
      <c r="H637" s="286"/>
      <c r="I637" s="286"/>
      <c r="J637" s="286"/>
      <c r="K637" s="286"/>
      <c r="L637" s="286"/>
      <c r="M637" s="286"/>
    </row>
    <row r="638" spans="1:13" ht="15" customHeight="1" x14ac:dyDescent="0.2">
      <c r="A638" s="286"/>
      <c r="F638" s="289"/>
      <c r="G638" s="286"/>
      <c r="H638" s="286"/>
      <c r="I638" s="286"/>
      <c r="J638" s="286"/>
      <c r="K638" s="286"/>
      <c r="L638" s="286"/>
      <c r="M638" s="286"/>
    </row>
    <row r="639" spans="1:13" ht="15" customHeight="1" x14ac:dyDescent="0.2">
      <c r="A639" s="286"/>
      <c r="F639" s="289"/>
      <c r="G639" s="286"/>
      <c r="H639" s="286"/>
      <c r="I639" s="286"/>
      <c r="J639" s="286"/>
      <c r="K639" s="286"/>
      <c r="L639" s="286"/>
      <c r="M639" s="286"/>
    </row>
    <row r="640" spans="1:13" ht="15" customHeight="1" x14ac:dyDescent="0.2">
      <c r="A640" s="286"/>
      <c r="F640" s="289"/>
      <c r="G640" s="286"/>
      <c r="H640" s="286"/>
      <c r="I640" s="286"/>
      <c r="J640" s="286"/>
      <c r="K640" s="286"/>
      <c r="L640" s="286"/>
      <c r="M640" s="286"/>
    </row>
    <row r="641" spans="1:13" ht="15" customHeight="1" x14ac:dyDescent="0.2">
      <c r="A641" s="286"/>
      <c r="F641" s="289"/>
      <c r="G641" s="286"/>
      <c r="H641" s="286"/>
      <c r="I641" s="286"/>
      <c r="J641" s="286"/>
      <c r="K641" s="286"/>
      <c r="L641" s="286"/>
      <c r="M641" s="286"/>
    </row>
    <row r="642" spans="1:13" ht="15" customHeight="1" x14ac:dyDescent="0.2">
      <c r="A642" s="286"/>
      <c r="F642" s="289"/>
      <c r="G642" s="286"/>
      <c r="H642" s="286"/>
      <c r="I642" s="286"/>
      <c r="J642" s="286"/>
      <c r="K642" s="286"/>
      <c r="L642" s="286"/>
      <c r="M642" s="286"/>
    </row>
    <row r="643" spans="1:13" ht="15" customHeight="1" x14ac:dyDescent="0.2">
      <c r="A643" s="286"/>
      <c r="F643" s="289"/>
      <c r="G643" s="286"/>
      <c r="H643" s="286"/>
      <c r="I643" s="286"/>
      <c r="J643" s="286"/>
      <c r="K643" s="286"/>
      <c r="L643" s="286"/>
      <c r="M643" s="286"/>
    </row>
    <row r="644" spans="1:13" ht="15" customHeight="1" x14ac:dyDescent="0.2">
      <c r="A644" s="286"/>
      <c r="F644" s="289"/>
      <c r="G644" s="286"/>
      <c r="H644" s="286"/>
      <c r="I644" s="286"/>
      <c r="J644" s="286"/>
      <c r="K644" s="286"/>
      <c r="L644" s="286"/>
      <c r="M644" s="286"/>
    </row>
    <row r="645" spans="1:13" ht="15" customHeight="1" x14ac:dyDescent="0.2">
      <c r="A645" s="286"/>
      <c r="F645" s="289"/>
      <c r="G645" s="286"/>
      <c r="H645" s="286"/>
      <c r="I645" s="286"/>
      <c r="J645" s="286"/>
      <c r="K645" s="286"/>
      <c r="L645" s="286"/>
      <c r="M645" s="286"/>
    </row>
    <row r="646" spans="1:13" ht="15" customHeight="1" x14ac:dyDescent="0.2">
      <c r="A646" s="286"/>
      <c r="F646" s="289"/>
      <c r="G646" s="286"/>
      <c r="H646" s="286"/>
      <c r="I646" s="286"/>
      <c r="J646" s="286"/>
      <c r="K646" s="286"/>
      <c r="L646" s="286"/>
      <c r="M646" s="286"/>
    </row>
    <row r="647" spans="1:13" ht="15" customHeight="1" x14ac:dyDescent="0.2">
      <c r="A647" s="286"/>
      <c r="F647" s="289"/>
      <c r="G647" s="286"/>
      <c r="H647" s="286"/>
      <c r="I647" s="286"/>
      <c r="J647" s="286"/>
      <c r="K647" s="286"/>
      <c r="L647" s="286"/>
      <c r="M647" s="286"/>
    </row>
    <row r="648" spans="1:13" ht="15" customHeight="1" x14ac:dyDescent="0.2">
      <c r="A648" s="286"/>
      <c r="F648" s="289"/>
      <c r="G648" s="286"/>
      <c r="H648" s="286"/>
      <c r="I648" s="286"/>
      <c r="J648" s="286"/>
      <c r="K648" s="286"/>
      <c r="L648" s="286"/>
      <c r="M648" s="286"/>
    </row>
    <row r="649" spans="1:13" ht="15" customHeight="1" x14ac:dyDescent="0.2">
      <c r="A649" s="286"/>
      <c r="F649" s="289"/>
      <c r="G649" s="286"/>
      <c r="H649" s="286"/>
      <c r="I649" s="286"/>
      <c r="J649" s="286"/>
      <c r="K649" s="286"/>
      <c r="L649" s="286"/>
      <c r="M649" s="286"/>
    </row>
    <row r="650" spans="1:13" ht="15" customHeight="1" x14ac:dyDescent="0.2">
      <c r="A650" s="286"/>
      <c r="F650" s="289"/>
      <c r="G650" s="286"/>
      <c r="H650" s="286"/>
      <c r="I650" s="286"/>
      <c r="J650" s="286"/>
      <c r="K650" s="286"/>
      <c r="L650" s="286"/>
      <c r="M650" s="286"/>
    </row>
    <row r="651" spans="1:13" ht="15" customHeight="1" x14ac:dyDescent="0.2">
      <c r="A651" s="286"/>
      <c r="F651" s="289"/>
      <c r="G651" s="286"/>
      <c r="H651" s="286"/>
      <c r="I651" s="286"/>
      <c r="J651" s="286"/>
      <c r="K651" s="286"/>
      <c r="L651" s="286"/>
      <c r="M651" s="286"/>
    </row>
    <row r="652" spans="1:13" ht="15" customHeight="1" x14ac:dyDescent="0.2">
      <c r="A652" s="286"/>
      <c r="F652" s="289"/>
      <c r="G652" s="286"/>
      <c r="H652" s="286"/>
      <c r="I652" s="286"/>
      <c r="J652" s="286"/>
      <c r="K652" s="286"/>
      <c r="L652" s="286"/>
      <c r="M652" s="286"/>
    </row>
    <row r="653" spans="1:13" ht="15" customHeight="1" x14ac:dyDescent="0.2">
      <c r="A653" s="286"/>
      <c r="F653" s="289"/>
      <c r="G653" s="286"/>
      <c r="H653" s="286"/>
      <c r="I653" s="286"/>
      <c r="J653" s="286"/>
      <c r="K653" s="286"/>
      <c r="L653" s="286"/>
      <c r="M653" s="286"/>
    </row>
    <row r="654" spans="1:13" ht="15" customHeight="1" x14ac:dyDescent="0.2">
      <c r="A654" s="286"/>
      <c r="F654" s="289"/>
      <c r="G654" s="286"/>
      <c r="H654" s="286"/>
      <c r="I654" s="286"/>
      <c r="J654" s="286"/>
      <c r="K654" s="286"/>
      <c r="L654" s="286"/>
      <c r="M654" s="286"/>
    </row>
    <row r="655" spans="1:13" ht="15" customHeight="1" x14ac:dyDescent="0.2">
      <c r="A655" s="286"/>
      <c r="F655" s="289"/>
      <c r="G655" s="286"/>
      <c r="H655" s="286"/>
      <c r="I655" s="286"/>
      <c r="J655" s="286"/>
      <c r="K655" s="286"/>
      <c r="L655" s="286"/>
      <c r="M655" s="286"/>
    </row>
    <row r="656" spans="1:13" ht="15" customHeight="1" x14ac:dyDescent="0.2">
      <c r="A656" s="286"/>
      <c r="F656" s="289"/>
      <c r="G656" s="286"/>
      <c r="H656" s="286"/>
      <c r="I656" s="286"/>
      <c r="J656" s="286"/>
      <c r="K656" s="286"/>
      <c r="L656" s="286"/>
      <c r="M656" s="286"/>
    </row>
    <row r="657" spans="1:13" ht="15" customHeight="1" x14ac:dyDescent="0.2">
      <c r="A657" s="286"/>
      <c r="F657" s="289"/>
      <c r="G657" s="286"/>
      <c r="H657" s="286"/>
      <c r="I657" s="286"/>
      <c r="J657" s="286"/>
      <c r="K657" s="286"/>
      <c r="L657" s="286"/>
      <c r="M657" s="286"/>
    </row>
    <row r="658" spans="1:13" ht="15" customHeight="1" x14ac:dyDescent="0.2">
      <c r="A658" s="286"/>
      <c r="F658" s="289"/>
      <c r="G658" s="286"/>
      <c r="H658" s="286"/>
      <c r="I658" s="286"/>
      <c r="J658" s="286"/>
      <c r="K658" s="286"/>
      <c r="L658" s="286"/>
      <c r="M658" s="286"/>
    </row>
    <row r="659" spans="1:13" ht="15" customHeight="1" x14ac:dyDescent="0.2">
      <c r="A659" s="286"/>
      <c r="F659" s="289"/>
      <c r="G659" s="286"/>
      <c r="H659" s="286"/>
      <c r="I659" s="286"/>
      <c r="J659" s="286"/>
      <c r="K659" s="286"/>
      <c r="L659" s="286"/>
      <c r="M659" s="286"/>
    </row>
    <row r="660" spans="1:13" ht="15" customHeight="1" x14ac:dyDescent="0.2">
      <c r="A660" s="286"/>
      <c r="F660" s="289"/>
      <c r="G660" s="286"/>
      <c r="H660" s="286"/>
      <c r="I660" s="286"/>
      <c r="J660" s="286"/>
      <c r="K660" s="286"/>
      <c r="L660" s="286"/>
      <c r="M660" s="286"/>
    </row>
    <row r="661" spans="1:13" ht="15" customHeight="1" x14ac:dyDescent="0.2">
      <c r="A661" s="286"/>
      <c r="F661" s="289"/>
      <c r="G661" s="286"/>
      <c r="H661" s="286"/>
      <c r="I661" s="286"/>
      <c r="J661" s="286"/>
      <c r="K661" s="286"/>
      <c r="L661" s="286"/>
      <c r="M661" s="286"/>
    </row>
    <row r="662" spans="1:13" ht="15" customHeight="1" x14ac:dyDescent="0.2">
      <c r="A662" s="286"/>
      <c r="F662" s="289"/>
      <c r="G662" s="286"/>
      <c r="H662" s="286"/>
      <c r="I662" s="286"/>
      <c r="J662" s="286"/>
      <c r="K662" s="286"/>
      <c r="L662" s="286"/>
      <c r="M662" s="286"/>
    </row>
    <row r="663" spans="1:13" ht="15" customHeight="1" x14ac:dyDescent="0.2">
      <c r="A663" s="286"/>
      <c r="F663" s="289"/>
      <c r="G663" s="286"/>
      <c r="H663" s="286"/>
      <c r="I663" s="286"/>
      <c r="J663" s="286"/>
      <c r="K663" s="286"/>
      <c r="L663" s="286"/>
      <c r="M663" s="286"/>
    </row>
    <row r="664" spans="1:13" ht="15" customHeight="1" x14ac:dyDescent="0.2">
      <c r="A664" s="286"/>
      <c r="F664" s="289"/>
      <c r="G664" s="286"/>
      <c r="H664" s="286"/>
      <c r="I664" s="286"/>
      <c r="J664" s="286"/>
      <c r="K664" s="286"/>
      <c r="L664" s="286"/>
      <c r="M664" s="286"/>
    </row>
    <row r="665" spans="1:13" ht="15" customHeight="1" x14ac:dyDescent="0.2">
      <c r="A665" s="286"/>
      <c r="F665" s="289"/>
      <c r="G665" s="286"/>
      <c r="H665" s="286"/>
      <c r="I665" s="286"/>
      <c r="J665" s="286"/>
      <c r="K665" s="286"/>
      <c r="L665" s="286"/>
      <c r="M665" s="286"/>
    </row>
    <row r="666" spans="1:13" ht="15" customHeight="1" x14ac:dyDescent="0.2">
      <c r="A666" s="286"/>
      <c r="F666" s="289"/>
      <c r="G666" s="286"/>
      <c r="H666" s="286"/>
      <c r="I666" s="286"/>
      <c r="J666" s="286"/>
      <c r="K666" s="286"/>
      <c r="L666" s="286"/>
      <c r="M666" s="286"/>
    </row>
    <row r="667" spans="1:13" ht="15" customHeight="1" x14ac:dyDescent="0.2">
      <c r="A667" s="286"/>
      <c r="F667" s="289"/>
      <c r="G667" s="286"/>
      <c r="H667" s="286"/>
      <c r="I667" s="286"/>
      <c r="J667" s="286"/>
      <c r="K667" s="286"/>
      <c r="L667" s="286"/>
      <c r="M667" s="286"/>
    </row>
    <row r="668" spans="1:13" ht="15" customHeight="1" x14ac:dyDescent="0.2">
      <c r="A668" s="286"/>
      <c r="F668" s="289"/>
      <c r="G668" s="286"/>
      <c r="H668" s="286"/>
      <c r="I668" s="286"/>
      <c r="J668" s="286"/>
      <c r="K668" s="286"/>
      <c r="L668" s="286"/>
      <c r="M668" s="286"/>
    </row>
    <row r="669" spans="1:13" ht="15" customHeight="1" x14ac:dyDescent="0.2">
      <c r="A669" s="286"/>
      <c r="F669" s="289"/>
      <c r="G669" s="286"/>
      <c r="H669" s="286"/>
      <c r="I669" s="286"/>
      <c r="J669" s="286"/>
      <c r="K669" s="286"/>
      <c r="L669" s="286"/>
      <c r="M669" s="286"/>
    </row>
    <row r="670" spans="1:13" ht="15" customHeight="1" x14ac:dyDescent="0.2">
      <c r="A670" s="286"/>
      <c r="F670" s="289"/>
      <c r="G670" s="286"/>
      <c r="H670" s="286"/>
      <c r="I670" s="286"/>
      <c r="J670" s="286"/>
      <c r="K670" s="286"/>
      <c r="L670" s="286"/>
      <c r="M670" s="286"/>
    </row>
    <row r="671" spans="1:13" ht="15" customHeight="1" x14ac:dyDescent="0.2">
      <c r="A671" s="286"/>
      <c r="F671" s="289"/>
      <c r="G671" s="286"/>
      <c r="H671" s="286"/>
      <c r="I671" s="286"/>
      <c r="J671" s="286"/>
      <c r="K671" s="286"/>
      <c r="L671" s="286"/>
      <c r="M671" s="286"/>
    </row>
    <row r="672" spans="1:13" ht="15" customHeight="1" x14ac:dyDescent="0.2">
      <c r="A672" s="286"/>
      <c r="F672" s="289"/>
      <c r="G672" s="286"/>
      <c r="H672" s="286"/>
      <c r="I672" s="286"/>
      <c r="J672" s="286"/>
      <c r="K672" s="286"/>
      <c r="L672" s="286"/>
      <c r="M672" s="286"/>
    </row>
    <row r="673" spans="1:13" ht="15" customHeight="1" x14ac:dyDescent="0.2">
      <c r="A673" s="286"/>
      <c r="F673" s="289"/>
      <c r="G673" s="286"/>
      <c r="H673" s="286"/>
      <c r="I673" s="286"/>
      <c r="J673" s="286"/>
      <c r="K673" s="286"/>
      <c r="L673" s="286"/>
      <c r="M673" s="286"/>
    </row>
    <row r="674" spans="1:13" ht="15" customHeight="1" x14ac:dyDescent="0.2">
      <c r="A674" s="286"/>
      <c r="F674" s="289"/>
      <c r="G674" s="286"/>
      <c r="H674" s="286"/>
      <c r="I674" s="286"/>
      <c r="J674" s="286"/>
      <c r="K674" s="286"/>
      <c r="L674" s="286"/>
      <c r="M674" s="286"/>
    </row>
    <row r="675" spans="1:13" ht="15" customHeight="1" x14ac:dyDescent="0.2">
      <c r="A675" s="286"/>
      <c r="F675" s="289"/>
      <c r="G675" s="286"/>
      <c r="H675" s="286"/>
      <c r="I675" s="286"/>
      <c r="J675" s="286"/>
      <c r="K675" s="286"/>
      <c r="L675" s="286"/>
      <c r="M675" s="286"/>
    </row>
    <row r="676" spans="1:13" ht="15" customHeight="1" x14ac:dyDescent="0.2">
      <c r="A676" s="286"/>
      <c r="F676" s="289"/>
      <c r="G676" s="286"/>
      <c r="H676" s="286"/>
      <c r="I676" s="286"/>
      <c r="J676" s="286"/>
      <c r="K676" s="286"/>
      <c r="L676" s="286"/>
      <c r="M676" s="286"/>
    </row>
    <row r="677" spans="1:13" ht="15" customHeight="1" x14ac:dyDescent="0.2">
      <c r="A677" s="286"/>
      <c r="F677" s="289"/>
      <c r="G677" s="286"/>
      <c r="H677" s="286"/>
      <c r="I677" s="286"/>
      <c r="J677" s="286"/>
      <c r="K677" s="286"/>
      <c r="L677" s="286"/>
      <c r="M677" s="286"/>
    </row>
    <row r="678" spans="1:13" ht="15" customHeight="1" x14ac:dyDescent="0.2">
      <c r="A678" s="286"/>
      <c r="F678" s="289"/>
      <c r="G678" s="286"/>
      <c r="H678" s="286"/>
      <c r="I678" s="286"/>
      <c r="J678" s="286"/>
      <c r="K678" s="286"/>
      <c r="L678" s="286"/>
      <c r="M678" s="286"/>
    </row>
    <row r="679" spans="1:13" ht="15" customHeight="1" x14ac:dyDescent="0.2">
      <c r="A679" s="286"/>
      <c r="F679" s="289"/>
      <c r="G679" s="286"/>
      <c r="H679" s="286"/>
      <c r="I679" s="286"/>
      <c r="J679" s="286"/>
      <c r="K679" s="286"/>
      <c r="L679" s="286"/>
      <c r="M679" s="286"/>
    </row>
    <row r="680" spans="1:13" ht="15" customHeight="1" x14ac:dyDescent="0.2">
      <c r="A680" s="286"/>
      <c r="F680" s="289"/>
      <c r="G680" s="286"/>
      <c r="H680" s="286"/>
      <c r="I680" s="286"/>
      <c r="J680" s="286"/>
      <c r="K680" s="286"/>
      <c r="L680" s="286"/>
      <c r="M680" s="286"/>
    </row>
    <row r="681" spans="1:13" ht="15" customHeight="1" x14ac:dyDescent="0.2">
      <c r="A681" s="286"/>
      <c r="F681" s="289"/>
      <c r="G681" s="286"/>
      <c r="H681" s="286"/>
      <c r="I681" s="286"/>
      <c r="J681" s="286"/>
      <c r="K681" s="286"/>
      <c r="L681" s="286"/>
      <c r="M681" s="286"/>
    </row>
    <row r="682" spans="1:13" ht="15" customHeight="1" x14ac:dyDescent="0.2">
      <c r="A682" s="286"/>
      <c r="F682" s="289"/>
      <c r="G682" s="286"/>
      <c r="H682" s="286"/>
      <c r="I682" s="286"/>
      <c r="J682" s="286"/>
      <c r="K682" s="286"/>
      <c r="L682" s="286"/>
      <c r="M682" s="286"/>
    </row>
    <row r="683" spans="1:13" ht="15" customHeight="1" x14ac:dyDescent="0.2">
      <c r="A683" s="286"/>
      <c r="F683" s="289"/>
      <c r="G683" s="286"/>
      <c r="H683" s="286"/>
      <c r="I683" s="286"/>
      <c r="J683" s="286"/>
      <c r="K683" s="286"/>
      <c r="L683" s="286"/>
      <c r="M683" s="286"/>
    </row>
    <row r="684" spans="1:13" ht="15" customHeight="1" x14ac:dyDescent="0.2">
      <c r="A684" s="286"/>
      <c r="F684" s="289"/>
      <c r="G684" s="286"/>
      <c r="H684" s="286"/>
      <c r="I684" s="286"/>
      <c r="J684" s="286"/>
      <c r="K684" s="286"/>
      <c r="L684" s="286"/>
      <c r="M684" s="286"/>
    </row>
    <row r="685" spans="1:13" ht="15" customHeight="1" x14ac:dyDescent="0.2">
      <c r="A685" s="286"/>
      <c r="F685" s="289"/>
      <c r="G685" s="286"/>
      <c r="H685" s="286"/>
      <c r="I685" s="286"/>
      <c r="J685" s="286"/>
      <c r="K685" s="286"/>
      <c r="L685" s="286"/>
      <c r="M685" s="286"/>
    </row>
    <row r="686" spans="1:13" ht="15" customHeight="1" x14ac:dyDescent="0.2">
      <c r="A686" s="286"/>
      <c r="F686" s="289"/>
      <c r="G686" s="286"/>
      <c r="H686" s="286"/>
      <c r="I686" s="286"/>
      <c r="J686" s="286"/>
      <c r="K686" s="286"/>
      <c r="L686" s="286"/>
      <c r="M686" s="286"/>
    </row>
    <row r="687" spans="1:13" ht="15" customHeight="1" x14ac:dyDescent="0.2">
      <c r="A687" s="286"/>
      <c r="F687" s="289"/>
      <c r="G687" s="286"/>
      <c r="H687" s="286"/>
      <c r="I687" s="286"/>
      <c r="J687" s="286"/>
      <c r="K687" s="286"/>
      <c r="L687" s="286"/>
      <c r="M687" s="286"/>
    </row>
    <row r="688" spans="1:13" ht="15" customHeight="1" x14ac:dyDescent="0.2">
      <c r="A688" s="286"/>
      <c r="F688" s="289"/>
      <c r="G688" s="286"/>
      <c r="H688" s="286"/>
      <c r="I688" s="286"/>
      <c r="J688" s="286"/>
      <c r="K688" s="286"/>
      <c r="L688" s="286"/>
      <c r="M688" s="286"/>
    </row>
    <row r="689" spans="1:13" ht="15" customHeight="1" x14ac:dyDescent="0.2">
      <c r="A689" s="286"/>
      <c r="F689" s="289"/>
      <c r="G689" s="286"/>
      <c r="H689" s="286"/>
      <c r="I689" s="286"/>
      <c r="J689" s="286"/>
      <c r="K689" s="286"/>
      <c r="L689" s="286"/>
      <c r="M689" s="286"/>
    </row>
    <row r="690" spans="1:13" ht="15" customHeight="1" x14ac:dyDescent="0.2">
      <c r="A690" s="286"/>
      <c r="F690" s="289"/>
      <c r="G690" s="286"/>
      <c r="H690" s="286"/>
      <c r="I690" s="286"/>
      <c r="J690" s="286"/>
      <c r="K690" s="286"/>
      <c r="L690" s="286"/>
      <c r="M690" s="286"/>
    </row>
    <row r="691" spans="1:13" ht="15" customHeight="1" x14ac:dyDescent="0.2">
      <c r="A691" s="286"/>
      <c r="F691" s="289"/>
      <c r="G691" s="286"/>
      <c r="H691" s="286"/>
      <c r="I691" s="286"/>
      <c r="J691" s="286"/>
      <c r="K691" s="286"/>
      <c r="L691" s="286"/>
      <c r="M691" s="286"/>
    </row>
    <row r="692" spans="1:13" ht="15" customHeight="1" x14ac:dyDescent="0.2">
      <c r="A692" s="286"/>
      <c r="F692" s="289"/>
      <c r="G692" s="286"/>
      <c r="H692" s="286"/>
      <c r="I692" s="286"/>
      <c r="J692" s="286"/>
      <c r="K692" s="286"/>
      <c r="L692" s="286"/>
      <c r="M692" s="286"/>
    </row>
    <row r="693" spans="1:13" ht="15" customHeight="1" x14ac:dyDescent="0.2">
      <c r="A693" s="286"/>
      <c r="F693" s="289"/>
      <c r="G693" s="286"/>
      <c r="H693" s="286"/>
      <c r="I693" s="286"/>
      <c r="J693" s="286"/>
      <c r="K693" s="286"/>
      <c r="L693" s="286"/>
      <c r="M693" s="286"/>
    </row>
    <row r="694" spans="1:13" ht="15" customHeight="1" x14ac:dyDescent="0.2">
      <c r="A694" s="286"/>
      <c r="F694" s="289"/>
      <c r="G694" s="286"/>
      <c r="H694" s="286"/>
      <c r="I694" s="286"/>
      <c r="J694" s="286"/>
      <c r="K694" s="286"/>
      <c r="L694" s="286"/>
      <c r="M694" s="286"/>
    </row>
    <row r="695" spans="1:13" ht="15" customHeight="1" x14ac:dyDescent="0.2">
      <c r="A695" s="286"/>
      <c r="F695" s="289"/>
      <c r="G695" s="286"/>
      <c r="H695" s="286"/>
      <c r="I695" s="286"/>
      <c r="J695" s="286"/>
      <c r="K695" s="286"/>
      <c r="L695" s="286"/>
      <c r="M695" s="286"/>
    </row>
    <row r="696" spans="1:13" ht="15" customHeight="1" x14ac:dyDescent="0.2">
      <c r="A696" s="286"/>
      <c r="F696" s="289"/>
      <c r="G696" s="286"/>
      <c r="H696" s="286"/>
      <c r="I696" s="286"/>
      <c r="J696" s="286"/>
      <c r="K696" s="286"/>
      <c r="L696" s="286"/>
      <c r="M696" s="286"/>
    </row>
    <row r="697" spans="1:13" ht="15" customHeight="1" x14ac:dyDescent="0.2">
      <c r="A697" s="286"/>
      <c r="F697" s="289"/>
      <c r="G697" s="286"/>
      <c r="H697" s="286"/>
      <c r="I697" s="286"/>
      <c r="J697" s="286"/>
      <c r="K697" s="286"/>
      <c r="L697" s="286"/>
      <c r="M697" s="286"/>
    </row>
    <row r="698" spans="1:13" ht="15" customHeight="1" x14ac:dyDescent="0.2">
      <c r="A698" s="286"/>
      <c r="F698" s="289"/>
      <c r="G698" s="286"/>
      <c r="H698" s="286"/>
      <c r="I698" s="286"/>
      <c r="J698" s="286"/>
      <c r="K698" s="286"/>
      <c r="L698" s="286"/>
      <c r="M698" s="286"/>
    </row>
    <row r="699" spans="1:13" ht="15" customHeight="1" x14ac:dyDescent="0.2">
      <c r="A699" s="286"/>
      <c r="F699" s="289"/>
      <c r="G699" s="286"/>
      <c r="H699" s="286"/>
      <c r="I699" s="286"/>
      <c r="J699" s="286"/>
      <c r="K699" s="286"/>
      <c r="L699" s="286"/>
      <c r="M699" s="286"/>
    </row>
    <row r="700" spans="1:13" ht="15" customHeight="1" x14ac:dyDescent="0.2">
      <c r="A700" s="286"/>
      <c r="F700" s="289"/>
      <c r="G700" s="286"/>
      <c r="H700" s="286"/>
      <c r="I700" s="286"/>
      <c r="J700" s="286"/>
      <c r="K700" s="286"/>
      <c r="L700" s="286"/>
      <c r="M700" s="286"/>
    </row>
    <row r="701" spans="1:13" ht="15" customHeight="1" x14ac:dyDescent="0.2">
      <c r="A701" s="286"/>
      <c r="F701" s="289"/>
      <c r="G701" s="286"/>
      <c r="H701" s="286"/>
      <c r="I701" s="286"/>
      <c r="J701" s="286"/>
      <c r="K701" s="286"/>
      <c r="L701" s="286"/>
      <c r="M701" s="286"/>
    </row>
    <row r="702" spans="1:13" ht="15" customHeight="1" x14ac:dyDescent="0.2">
      <c r="A702" s="286"/>
      <c r="F702" s="289"/>
      <c r="G702" s="286"/>
      <c r="H702" s="286"/>
      <c r="I702" s="286"/>
      <c r="J702" s="286"/>
      <c r="K702" s="286"/>
      <c r="L702" s="286"/>
      <c r="M702" s="286"/>
    </row>
    <row r="703" spans="1:13" ht="15" customHeight="1" x14ac:dyDescent="0.2">
      <c r="A703" s="286"/>
      <c r="F703" s="289"/>
      <c r="G703" s="286"/>
      <c r="H703" s="286"/>
      <c r="I703" s="286"/>
      <c r="J703" s="286"/>
      <c r="K703" s="286"/>
      <c r="L703" s="286"/>
      <c r="M703" s="286"/>
    </row>
    <row r="704" spans="1:13" ht="15" customHeight="1" x14ac:dyDescent="0.2">
      <c r="A704" s="286"/>
      <c r="F704" s="289"/>
      <c r="G704" s="286"/>
      <c r="H704" s="286"/>
      <c r="I704" s="286"/>
      <c r="J704" s="286"/>
      <c r="K704" s="286"/>
      <c r="L704" s="286"/>
      <c r="M704" s="286"/>
    </row>
    <row r="705" spans="1:13" ht="15" customHeight="1" x14ac:dyDescent="0.2">
      <c r="A705" s="286"/>
      <c r="F705" s="289"/>
      <c r="G705" s="286"/>
      <c r="H705" s="286"/>
      <c r="I705" s="286"/>
      <c r="J705" s="286"/>
      <c r="K705" s="286"/>
      <c r="L705" s="286"/>
      <c r="M705" s="286"/>
    </row>
    <row r="706" spans="1:13" ht="15" customHeight="1" x14ac:dyDescent="0.2">
      <c r="A706" s="286"/>
      <c r="F706" s="289"/>
      <c r="G706" s="286"/>
      <c r="H706" s="286"/>
      <c r="I706" s="286"/>
      <c r="J706" s="286"/>
      <c r="K706" s="286"/>
      <c r="L706" s="286"/>
      <c r="M706" s="286"/>
    </row>
    <row r="707" spans="1:13" ht="15" customHeight="1" x14ac:dyDescent="0.2">
      <c r="A707" s="286"/>
      <c r="F707" s="289"/>
      <c r="G707" s="286"/>
      <c r="H707" s="286"/>
      <c r="I707" s="286"/>
      <c r="J707" s="286"/>
      <c r="K707" s="286"/>
      <c r="L707" s="286"/>
      <c r="M707" s="286"/>
    </row>
    <row r="708" spans="1:13" ht="15" customHeight="1" x14ac:dyDescent="0.2">
      <c r="A708" s="286"/>
      <c r="F708" s="289"/>
      <c r="G708" s="286"/>
      <c r="H708" s="286"/>
      <c r="I708" s="286"/>
      <c r="J708" s="286"/>
      <c r="K708" s="286"/>
      <c r="L708" s="286"/>
      <c r="M708" s="286"/>
    </row>
    <row r="709" spans="1:13" ht="15" customHeight="1" x14ac:dyDescent="0.2">
      <c r="A709" s="286"/>
      <c r="F709" s="289"/>
      <c r="G709" s="286"/>
      <c r="H709" s="286"/>
      <c r="I709" s="286"/>
      <c r="J709" s="286"/>
      <c r="K709" s="286"/>
      <c r="L709" s="286"/>
      <c r="M709" s="286"/>
    </row>
    <row r="710" spans="1:13" ht="15" customHeight="1" x14ac:dyDescent="0.2">
      <c r="A710" s="286"/>
      <c r="F710" s="289"/>
      <c r="G710" s="286"/>
      <c r="H710" s="286"/>
      <c r="I710" s="286"/>
      <c r="J710" s="286"/>
      <c r="K710" s="286"/>
      <c r="L710" s="286"/>
      <c r="M710" s="286"/>
    </row>
    <row r="711" spans="1:13" ht="15" customHeight="1" x14ac:dyDescent="0.2">
      <c r="A711" s="286"/>
      <c r="F711" s="289"/>
      <c r="G711" s="286"/>
      <c r="H711" s="286"/>
      <c r="I711" s="286"/>
      <c r="J711" s="286"/>
      <c r="K711" s="286"/>
      <c r="L711" s="286"/>
      <c r="M711" s="286"/>
    </row>
    <row r="712" spans="1:13" ht="15" customHeight="1" x14ac:dyDescent="0.2">
      <c r="A712" s="286"/>
      <c r="F712" s="289"/>
      <c r="G712" s="286"/>
      <c r="H712" s="286"/>
      <c r="I712" s="286"/>
      <c r="J712" s="286"/>
      <c r="K712" s="286"/>
      <c r="L712" s="286"/>
      <c r="M712" s="286"/>
    </row>
    <row r="713" spans="1:13" ht="15" customHeight="1" x14ac:dyDescent="0.2">
      <c r="A713" s="286"/>
      <c r="F713" s="289"/>
      <c r="G713" s="286"/>
      <c r="H713" s="286"/>
      <c r="I713" s="286"/>
      <c r="J713" s="286"/>
      <c r="K713" s="286"/>
      <c r="L713" s="286"/>
      <c r="M713" s="286"/>
    </row>
    <row r="714" spans="1:13" ht="15" customHeight="1" x14ac:dyDescent="0.2">
      <c r="A714" s="286"/>
      <c r="F714" s="289"/>
      <c r="G714" s="286"/>
      <c r="H714" s="286"/>
      <c r="I714" s="286"/>
      <c r="J714" s="286"/>
      <c r="K714" s="286"/>
      <c r="L714" s="286"/>
      <c r="M714" s="286"/>
    </row>
    <row r="715" spans="1:13" ht="15" customHeight="1" x14ac:dyDescent="0.2">
      <c r="A715" s="286"/>
      <c r="F715" s="289"/>
      <c r="G715" s="286"/>
      <c r="H715" s="286"/>
      <c r="I715" s="286"/>
      <c r="J715" s="286"/>
      <c r="K715" s="286"/>
      <c r="L715" s="286"/>
      <c r="M715" s="286"/>
    </row>
    <row r="716" spans="1:13" ht="15" customHeight="1" x14ac:dyDescent="0.2">
      <c r="A716" s="286"/>
      <c r="F716" s="289"/>
      <c r="G716" s="286"/>
      <c r="H716" s="286"/>
      <c r="I716" s="286"/>
      <c r="J716" s="286"/>
      <c r="K716" s="286"/>
      <c r="L716" s="286"/>
      <c r="M716" s="286"/>
    </row>
    <row r="717" spans="1:13" ht="15" customHeight="1" x14ac:dyDescent="0.2">
      <c r="A717" s="286"/>
      <c r="F717" s="289"/>
      <c r="G717" s="286"/>
      <c r="H717" s="286"/>
      <c r="I717" s="286"/>
      <c r="J717" s="286"/>
      <c r="K717" s="286"/>
      <c r="L717" s="286"/>
      <c r="M717" s="286"/>
    </row>
    <row r="718" spans="1:13" ht="15" customHeight="1" x14ac:dyDescent="0.2">
      <c r="A718" s="286"/>
      <c r="F718" s="289"/>
      <c r="G718" s="286"/>
      <c r="H718" s="286"/>
      <c r="I718" s="286"/>
      <c r="J718" s="286"/>
      <c r="K718" s="286"/>
      <c r="L718" s="286"/>
      <c r="M718" s="286"/>
    </row>
    <row r="719" spans="1:13" ht="15" customHeight="1" x14ac:dyDescent="0.2">
      <c r="A719" s="286"/>
      <c r="F719" s="289"/>
      <c r="G719" s="286"/>
      <c r="H719" s="286"/>
      <c r="I719" s="286"/>
      <c r="J719" s="286"/>
      <c r="K719" s="286"/>
      <c r="L719" s="286"/>
      <c r="M719" s="286"/>
    </row>
    <row r="720" spans="1:13" ht="15" customHeight="1" x14ac:dyDescent="0.2">
      <c r="A720" s="286"/>
      <c r="F720" s="289"/>
      <c r="G720" s="286"/>
      <c r="H720" s="286"/>
      <c r="I720" s="286"/>
      <c r="J720" s="286"/>
      <c r="K720" s="286"/>
      <c r="L720" s="286"/>
      <c r="M720" s="286"/>
    </row>
    <row r="721" spans="1:13" ht="15" customHeight="1" x14ac:dyDescent="0.2">
      <c r="A721" s="286"/>
      <c r="F721" s="289"/>
      <c r="G721" s="286"/>
      <c r="H721" s="286"/>
      <c r="I721" s="286"/>
      <c r="J721" s="286"/>
      <c r="K721" s="286"/>
      <c r="L721" s="286"/>
      <c r="M721" s="286"/>
    </row>
    <row r="722" spans="1:13" ht="15" customHeight="1" x14ac:dyDescent="0.2">
      <c r="A722" s="286"/>
      <c r="F722" s="289"/>
      <c r="G722" s="286"/>
      <c r="H722" s="286"/>
      <c r="I722" s="286"/>
      <c r="J722" s="286"/>
      <c r="K722" s="286"/>
      <c r="L722" s="286"/>
      <c r="M722" s="286"/>
    </row>
    <row r="723" spans="1:13" ht="15" customHeight="1" x14ac:dyDescent="0.2">
      <c r="A723" s="286"/>
      <c r="F723" s="289"/>
      <c r="G723" s="286"/>
      <c r="H723" s="286"/>
      <c r="I723" s="286"/>
      <c r="J723" s="286"/>
      <c r="K723" s="286"/>
      <c r="L723" s="286"/>
      <c r="M723" s="286"/>
    </row>
    <row r="724" spans="1:13" ht="15" customHeight="1" x14ac:dyDescent="0.2">
      <c r="A724" s="286"/>
      <c r="F724" s="289"/>
      <c r="G724" s="286"/>
      <c r="H724" s="286"/>
      <c r="I724" s="286"/>
      <c r="J724" s="286"/>
      <c r="K724" s="286"/>
      <c r="L724" s="286"/>
      <c r="M724" s="286"/>
    </row>
    <row r="725" spans="1:13" ht="15" customHeight="1" x14ac:dyDescent="0.2">
      <c r="A725" s="286"/>
      <c r="F725" s="289"/>
      <c r="G725" s="286"/>
      <c r="H725" s="286"/>
      <c r="I725" s="286"/>
      <c r="J725" s="286"/>
      <c r="K725" s="286"/>
      <c r="L725" s="286"/>
      <c r="M725" s="286"/>
    </row>
    <row r="726" spans="1:13" ht="15" customHeight="1" x14ac:dyDescent="0.2">
      <c r="A726" s="286"/>
      <c r="F726" s="289"/>
      <c r="G726" s="286"/>
      <c r="H726" s="286"/>
      <c r="I726" s="286"/>
      <c r="J726" s="286"/>
      <c r="K726" s="286"/>
      <c r="L726" s="286"/>
      <c r="M726" s="286"/>
    </row>
    <row r="727" spans="1:13" ht="15" customHeight="1" x14ac:dyDescent="0.2">
      <c r="A727" s="286"/>
      <c r="F727" s="289"/>
      <c r="G727" s="286"/>
      <c r="H727" s="286"/>
      <c r="I727" s="286"/>
      <c r="J727" s="286"/>
      <c r="K727" s="286"/>
      <c r="L727" s="286"/>
      <c r="M727" s="286"/>
    </row>
    <row r="728" spans="1:13" ht="15" customHeight="1" x14ac:dyDescent="0.2">
      <c r="A728" s="286"/>
      <c r="F728" s="289"/>
      <c r="G728" s="286"/>
      <c r="H728" s="286"/>
      <c r="I728" s="286"/>
      <c r="J728" s="286"/>
      <c r="K728" s="286"/>
      <c r="L728" s="286"/>
      <c r="M728" s="286"/>
    </row>
    <row r="729" spans="1:13" ht="15" customHeight="1" x14ac:dyDescent="0.2">
      <c r="A729" s="286"/>
      <c r="F729" s="289"/>
      <c r="G729" s="286"/>
      <c r="H729" s="286"/>
      <c r="I729" s="286"/>
      <c r="J729" s="286"/>
      <c r="K729" s="286"/>
      <c r="L729" s="286"/>
      <c r="M729" s="286"/>
    </row>
    <row r="730" spans="1:13" ht="15" customHeight="1" x14ac:dyDescent="0.2">
      <c r="A730" s="286"/>
      <c r="F730" s="289"/>
      <c r="G730" s="286"/>
      <c r="H730" s="286"/>
      <c r="I730" s="286"/>
      <c r="J730" s="286"/>
      <c r="K730" s="286"/>
      <c r="L730" s="286"/>
      <c r="M730" s="286"/>
    </row>
    <row r="731" spans="1:13" ht="15" customHeight="1" x14ac:dyDescent="0.2">
      <c r="A731" s="286"/>
      <c r="F731" s="289"/>
      <c r="G731" s="286"/>
      <c r="H731" s="286"/>
      <c r="I731" s="286"/>
      <c r="J731" s="286"/>
      <c r="K731" s="286"/>
      <c r="L731" s="286"/>
      <c r="M731" s="286"/>
    </row>
    <row r="732" spans="1:13" ht="15" customHeight="1" x14ac:dyDescent="0.2">
      <c r="A732" s="286"/>
      <c r="F732" s="289"/>
      <c r="G732" s="286"/>
      <c r="H732" s="286"/>
      <c r="I732" s="286"/>
      <c r="J732" s="286"/>
      <c r="K732" s="286"/>
      <c r="L732" s="286"/>
      <c r="M732" s="286"/>
    </row>
    <row r="733" spans="1:13" ht="15" customHeight="1" x14ac:dyDescent="0.2">
      <c r="A733" s="286"/>
      <c r="F733" s="289"/>
      <c r="G733" s="286"/>
      <c r="H733" s="286"/>
      <c r="I733" s="286"/>
      <c r="J733" s="286"/>
      <c r="K733" s="286"/>
      <c r="L733" s="286"/>
      <c r="M733" s="286"/>
    </row>
    <row r="734" spans="1:13" ht="15" customHeight="1" x14ac:dyDescent="0.2">
      <c r="A734" s="286"/>
      <c r="F734" s="289"/>
      <c r="G734" s="286"/>
      <c r="H734" s="286"/>
      <c r="I734" s="286"/>
      <c r="J734" s="286"/>
      <c r="K734" s="286"/>
      <c r="L734" s="286"/>
      <c r="M734" s="286"/>
    </row>
    <row r="735" spans="1:13" ht="15" customHeight="1" x14ac:dyDescent="0.2">
      <c r="A735" s="286"/>
      <c r="F735" s="289"/>
      <c r="G735" s="286"/>
      <c r="H735" s="286"/>
      <c r="I735" s="286"/>
      <c r="J735" s="286"/>
      <c r="K735" s="286"/>
      <c r="L735" s="286"/>
      <c r="M735" s="286"/>
    </row>
    <row r="736" spans="1:13" ht="15" customHeight="1" x14ac:dyDescent="0.2">
      <c r="A736" s="286"/>
      <c r="F736" s="289"/>
      <c r="G736" s="286"/>
      <c r="H736" s="286"/>
      <c r="I736" s="286"/>
      <c r="J736" s="286"/>
      <c r="K736" s="286"/>
      <c r="L736" s="286"/>
      <c r="M736" s="286"/>
    </row>
    <row r="737" spans="1:13" ht="15" customHeight="1" x14ac:dyDescent="0.2">
      <c r="A737" s="286"/>
      <c r="F737" s="289"/>
      <c r="G737" s="286"/>
      <c r="H737" s="286"/>
      <c r="I737" s="286"/>
      <c r="J737" s="286"/>
      <c r="K737" s="286"/>
      <c r="L737" s="286"/>
      <c r="M737" s="286"/>
    </row>
    <row r="738" spans="1:13" ht="15" customHeight="1" x14ac:dyDescent="0.2">
      <c r="A738" s="286"/>
      <c r="F738" s="289"/>
      <c r="G738" s="286"/>
      <c r="H738" s="286"/>
      <c r="I738" s="286"/>
      <c r="J738" s="286"/>
      <c r="K738" s="286"/>
      <c r="L738" s="286"/>
      <c r="M738" s="286"/>
    </row>
    <row r="739" spans="1:13" ht="15" customHeight="1" x14ac:dyDescent="0.2">
      <c r="A739" s="286"/>
      <c r="F739" s="289"/>
      <c r="G739" s="286"/>
      <c r="H739" s="286"/>
      <c r="I739" s="286"/>
      <c r="J739" s="286"/>
      <c r="K739" s="286"/>
      <c r="L739" s="286"/>
      <c r="M739" s="286"/>
    </row>
    <row r="740" spans="1:13" ht="15" customHeight="1" x14ac:dyDescent="0.2">
      <c r="A740" s="286"/>
      <c r="F740" s="289"/>
      <c r="G740" s="286"/>
      <c r="H740" s="286"/>
      <c r="I740" s="286"/>
      <c r="J740" s="286"/>
      <c r="K740" s="286"/>
      <c r="L740" s="286"/>
      <c r="M740" s="286"/>
    </row>
    <row r="741" spans="1:13" ht="15" customHeight="1" x14ac:dyDescent="0.2">
      <c r="A741" s="286"/>
      <c r="F741" s="289"/>
      <c r="G741" s="286"/>
      <c r="H741" s="286"/>
      <c r="I741" s="286"/>
      <c r="J741" s="286"/>
      <c r="K741" s="286"/>
      <c r="L741" s="286"/>
      <c r="M741" s="286"/>
    </row>
    <row r="742" spans="1:13" ht="15" customHeight="1" x14ac:dyDescent="0.2">
      <c r="A742" s="286"/>
      <c r="F742" s="289"/>
      <c r="G742" s="286"/>
      <c r="H742" s="286"/>
      <c r="I742" s="286"/>
      <c r="J742" s="286"/>
      <c r="K742" s="286"/>
      <c r="L742" s="286"/>
      <c r="M742" s="286"/>
    </row>
    <row r="743" spans="1:13" ht="15" customHeight="1" x14ac:dyDescent="0.2">
      <c r="A743" s="286"/>
      <c r="F743" s="289"/>
      <c r="G743" s="286"/>
      <c r="H743" s="286"/>
      <c r="I743" s="286"/>
      <c r="J743" s="286"/>
      <c r="K743" s="286"/>
      <c r="L743" s="286"/>
      <c r="M743" s="286"/>
    </row>
    <row r="744" spans="1:13" ht="15" customHeight="1" x14ac:dyDescent="0.2">
      <c r="A744" s="286"/>
      <c r="F744" s="289"/>
      <c r="G744" s="286"/>
      <c r="H744" s="286"/>
      <c r="I744" s="286"/>
      <c r="J744" s="286"/>
      <c r="K744" s="286"/>
      <c r="L744" s="286"/>
      <c r="M744" s="286"/>
    </row>
    <row r="745" spans="1:13" ht="15" customHeight="1" x14ac:dyDescent="0.2">
      <c r="A745" s="286"/>
      <c r="F745" s="289"/>
      <c r="G745" s="286"/>
      <c r="H745" s="286"/>
      <c r="I745" s="286"/>
      <c r="J745" s="286"/>
      <c r="K745" s="286"/>
      <c r="L745" s="286"/>
      <c r="M745" s="286"/>
    </row>
    <row r="746" spans="1:13" ht="15" customHeight="1" x14ac:dyDescent="0.2">
      <c r="A746" s="286"/>
      <c r="F746" s="289"/>
      <c r="G746" s="286"/>
      <c r="H746" s="286"/>
      <c r="I746" s="286"/>
      <c r="J746" s="286"/>
      <c r="K746" s="286"/>
      <c r="L746" s="286"/>
      <c r="M746" s="286"/>
    </row>
    <row r="747" spans="1:13" ht="15" customHeight="1" x14ac:dyDescent="0.2">
      <c r="A747" s="286"/>
      <c r="F747" s="289"/>
      <c r="G747" s="286"/>
      <c r="H747" s="286"/>
      <c r="I747" s="286"/>
      <c r="J747" s="286"/>
      <c r="K747" s="286"/>
      <c r="L747" s="286"/>
      <c r="M747" s="286"/>
    </row>
    <row r="748" spans="1:13" ht="15" customHeight="1" x14ac:dyDescent="0.2">
      <c r="A748" s="286"/>
      <c r="F748" s="289"/>
      <c r="G748" s="286"/>
      <c r="H748" s="286"/>
      <c r="I748" s="286"/>
      <c r="J748" s="286"/>
      <c r="K748" s="286"/>
      <c r="L748" s="286"/>
      <c r="M748" s="286"/>
    </row>
    <row r="749" spans="1:13" ht="15" customHeight="1" x14ac:dyDescent="0.2">
      <c r="A749" s="286"/>
      <c r="F749" s="289"/>
      <c r="G749" s="286"/>
      <c r="H749" s="286"/>
      <c r="I749" s="286"/>
      <c r="J749" s="286"/>
      <c r="K749" s="286"/>
      <c r="L749" s="286"/>
      <c r="M749" s="286"/>
    </row>
    <row r="750" spans="1:13" ht="15" customHeight="1" x14ac:dyDescent="0.2">
      <c r="A750" s="286"/>
      <c r="F750" s="289"/>
      <c r="G750" s="286"/>
      <c r="H750" s="286"/>
      <c r="I750" s="286"/>
      <c r="J750" s="286"/>
      <c r="K750" s="286"/>
      <c r="L750" s="286"/>
      <c r="M750" s="286"/>
    </row>
    <row r="751" spans="1:13" ht="15" customHeight="1" x14ac:dyDescent="0.2">
      <c r="A751" s="286"/>
      <c r="F751" s="289"/>
      <c r="G751" s="286"/>
      <c r="H751" s="286"/>
      <c r="I751" s="286"/>
      <c r="J751" s="286"/>
      <c r="K751" s="286"/>
      <c r="L751" s="286"/>
      <c r="M751" s="286"/>
    </row>
    <row r="752" spans="1:13" ht="15" customHeight="1" x14ac:dyDescent="0.2">
      <c r="A752" s="286"/>
      <c r="F752" s="289"/>
      <c r="G752" s="286"/>
      <c r="H752" s="286"/>
      <c r="I752" s="286"/>
      <c r="J752" s="286"/>
      <c r="K752" s="286"/>
      <c r="L752" s="286"/>
      <c r="M752" s="286"/>
    </row>
    <row r="753" spans="1:13" ht="15" customHeight="1" x14ac:dyDescent="0.2">
      <c r="A753" s="286"/>
      <c r="F753" s="289"/>
      <c r="G753" s="286"/>
      <c r="H753" s="286"/>
      <c r="I753" s="286"/>
      <c r="J753" s="286"/>
      <c r="K753" s="286"/>
      <c r="L753" s="286"/>
      <c r="M753" s="286"/>
    </row>
    <row r="754" spans="1:13" ht="15" customHeight="1" x14ac:dyDescent="0.2">
      <c r="A754" s="286"/>
      <c r="F754" s="289"/>
      <c r="G754" s="286"/>
      <c r="H754" s="286"/>
      <c r="I754" s="286"/>
      <c r="J754" s="286"/>
      <c r="K754" s="286"/>
      <c r="L754" s="286"/>
      <c r="M754" s="286"/>
    </row>
    <row r="755" spans="1:13" ht="15" customHeight="1" x14ac:dyDescent="0.2">
      <c r="A755" s="286"/>
      <c r="F755" s="289"/>
      <c r="G755" s="286"/>
      <c r="H755" s="286"/>
      <c r="I755" s="286"/>
      <c r="J755" s="286"/>
      <c r="K755" s="286"/>
      <c r="L755" s="286"/>
      <c r="M755" s="286"/>
    </row>
    <row r="756" spans="1:13" ht="15" customHeight="1" x14ac:dyDescent="0.2">
      <c r="A756" s="286"/>
      <c r="F756" s="289"/>
      <c r="G756" s="286"/>
      <c r="H756" s="286"/>
      <c r="I756" s="286"/>
      <c r="J756" s="286"/>
      <c r="K756" s="286"/>
      <c r="L756" s="286"/>
      <c r="M756" s="286"/>
    </row>
    <row r="757" spans="1:13" ht="15" customHeight="1" x14ac:dyDescent="0.2">
      <c r="A757" s="286"/>
      <c r="F757" s="289"/>
      <c r="G757" s="286"/>
      <c r="H757" s="286"/>
      <c r="I757" s="286"/>
      <c r="J757" s="286"/>
      <c r="K757" s="286"/>
      <c r="L757" s="286"/>
      <c r="M757" s="286"/>
    </row>
    <row r="758" spans="1:13" ht="15" customHeight="1" x14ac:dyDescent="0.2">
      <c r="A758" s="286"/>
      <c r="F758" s="289"/>
      <c r="G758" s="286"/>
      <c r="H758" s="286"/>
      <c r="I758" s="286"/>
      <c r="J758" s="286"/>
      <c r="K758" s="286"/>
      <c r="L758" s="286"/>
      <c r="M758" s="286"/>
    </row>
    <row r="759" spans="1:13" ht="15" customHeight="1" x14ac:dyDescent="0.2">
      <c r="A759" s="286"/>
      <c r="F759" s="289"/>
      <c r="G759" s="286"/>
      <c r="H759" s="286"/>
      <c r="I759" s="286"/>
      <c r="J759" s="286"/>
      <c r="K759" s="286"/>
      <c r="L759" s="286"/>
      <c r="M759" s="286"/>
    </row>
    <row r="760" spans="1:13" ht="15" customHeight="1" x14ac:dyDescent="0.2">
      <c r="A760" s="286"/>
      <c r="F760" s="289"/>
      <c r="G760" s="286"/>
      <c r="H760" s="286"/>
      <c r="I760" s="286"/>
      <c r="J760" s="286"/>
      <c r="K760" s="286"/>
      <c r="L760" s="286"/>
      <c r="M760" s="286"/>
    </row>
    <row r="761" spans="1:13" ht="15" customHeight="1" x14ac:dyDescent="0.2">
      <c r="A761" s="286"/>
      <c r="F761" s="289"/>
      <c r="G761" s="286"/>
      <c r="H761" s="286"/>
      <c r="I761" s="286"/>
      <c r="J761" s="286"/>
      <c r="K761" s="286"/>
      <c r="L761" s="286"/>
      <c r="M761" s="286"/>
    </row>
    <row r="762" spans="1:13" ht="15" customHeight="1" x14ac:dyDescent="0.2">
      <c r="A762" s="286"/>
      <c r="F762" s="289"/>
      <c r="G762" s="286"/>
      <c r="H762" s="286"/>
      <c r="I762" s="286"/>
      <c r="J762" s="286"/>
      <c r="K762" s="286"/>
      <c r="L762" s="286"/>
      <c r="M762" s="286"/>
    </row>
    <row r="763" spans="1:13" ht="15" customHeight="1" x14ac:dyDescent="0.2">
      <c r="A763" s="286"/>
      <c r="F763" s="289"/>
      <c r="G763" s="286"/>
      <c r="H763" s="286"/>
      <c r="I763" s="286"/>
      <c r="J763" s="286"/>
      <c r="K763" s="286"/>
      <c r="L763" s="286"/>
      <c r="M763" s="286"/>
    </row>
    <row r="764" spans="1:13" ht="15" customHeight="1" x14ac:dyDescent="0.2">
      <c r="A764" s="286"/>
      <c r="F764" s="289"/>
      <c r="G764" s="286"/>
      <c r="H764" s="286"/>
      <c r="I764" s="286"/>
      <c r="J764" s="286"/>
      <c r="K764" s="286"/>
      <c r="L764" s="286"/>
      <c r="M764" s="286"/>
    </row>
    <row r="765" spans="1:13" ht="15" customHeight="1" x14ac:dyDescent="0.2">
      <c r="A765" s="286"/>
      <c r="F765" s="289"/>
      <c r="G765" s="286"/>
      <c r="H765" s="286"/>
      <c r="I765" s="286"/>
      <c r="J765" s="286"/>
      <c r="K765" s="286"/>
      <c r="L765" s="286"/>
      <c r="M765" s="286"/>
    </row>
    <row r="766" spans="1:13" ht="15" customHeight="1" x14ac:dyDescent="0.2">
      <c r="A766" s="286"/>
      <c r="F766" s="289"/>
      <c r="G766" s="286"/>
      <c r="H766" s="286"/>
      <c r="I766" s="286"/>
      <c r="J766" s="286"/>
      <c r="K766" s="286"/>
      <c r="L766" s="286"/>
      <c r="M766" s="286"/>
    </row>
    <row r="767" spans="1:13" ht="15" customHeight="1" x14ac:dyDescent="0.2">
      <c r="A767" s="286"/>
      <c r="F767" s="289"/>
      <c r="G767" s="286"/>
      <c r="H767" s="286"/>
      <c r="I767" s="286"/>
      <c r="J767" s="286"/>
      <c r="K767" s="286"/>
      <c r="L767" s="286"/>
      <c r="M767" s="286"/>
    </row>
    <row r="768" spans="1:13" ht="15" customHeight="1" x14ac:dyDescent="0.2">
      <c r="A768" s="286"/>
      <c r="F768" s="289"/>
      <c r="G768" s="286"/>
      <c r="H768" s="286"/>
      <c r="I768" s="286"/>
      <c r="J768" s="286"/>
      <c r="K768" s="286"/>
      <c r="L768" s="286"/>
      <c r="M768" s="286"/>
    </row>
    <row r="769" spans="1:13" ht="15" customHeight="1" x14ac:dyDescent="0.2">
      <c r="A769" s="286"/>
      <c r="F769" s="289"/>
      <c r="G769" s="286"/>
      <c r="H769" s="286"/>
      <c r="I769" s="286"/>
      <c r="J769" s="286"/>
      <c r="K769" s="286"/>
      <c r="L769" s="286"/>
      <c r="M769" s="286"/>
    </row>
    <row r="770" spans="1:13" ht="15" customHeight="1" x14ac:dyDescent="0.2">
      <c r="A770" s="286"/>
      <c r="F770" s="289"/>
      <c r="G770" s="286"/>
      <c r="H770" s="286"/>
      <c r="I770" s="286"/>
      <c r="J770" s="286"/>
      <c r="K770" s="286"/>
      <c r="L770" s="286"/>
      <c r="M770" s="286"/>
    </row>
    <row r="771" spans="1:13" ht="15" customHeight="1" x14ac:dyDescent="0.2">
      <c r="A771" s="286"/>
      <c r="F771" s="289"/>
      <c r="G771" s="286"/>
      <c r="H771" s="286"/>
      <c r="I771" s="286"/>
      <c r="J771" s="286"/>
      <c r="K771" s="286"/>
      <c r="L771" s="286"/>
      <c r="M771" s="287"/>
    </row>
  </sheetData>
  <mergeCells count="19">
    <mergeCell ref="B1:M1"/>
    <mergeCell ref="G10:H10"/>
    <mergeCell ref="I10:J10"/>
    <mergeCell ref="K10:K11"/>
    <mergeCell ref="C9:C11"/>
    <mergeCell ref="B9:B11"/>
    <mergeCell ref="D9:D11"/>
    <mergeCell ref="E9:E11"/>
    <mergeCell ref="F9:F11"/>
    <mergeCell ref="A2:M2"/>
    <mergeCell ref="A3:M3"/>
    <mergeCell ref="A9:A11"/>
    <mergeCell ref="K9:L9"/>
    <mergeCell ref="L10:L11"/>
    <mergeCell ref="G9:J9"/>
    <mergeCell ref="B8:M8"/>
    <mergeCell ref="A5:M5"/>
    <mergeCell ref="M9:M11"/>
    <mergeCell ref="A4:M4"/>
  </mergeCells>
  <pageMargins left="0.27559055118110237" right="0.27559055118110237" top="0.98425196850393704" bottom="0.27559055118110237" header="0" footer="0"/>
  <pageSetup paperSize="9" scale="70" fitToHeight="30" orientation="landscape" r:id="rId1"/>
  <headerFooter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B1:P29"/>
  <sheetViews>
    <sheetView showGridLines="0" view="pageBreakPreview" zoomScale="70" zoomScaleNormal="70" zoomScaleSheetLayoutView="70" workbookViewId="0">
      <selection activeCell="C9" sqref="C9"/>
    </sheetView>
  </sheetViews>
  <sheetFormatPr defaultColWidth="11.42578125" defaultRowHeight="15" x14ac:dyDescent="0.2"/>
  <cols>
    <col min="1" max="1" width="1.7109375" style="1" customWidth="1"/>
    <col min="2" max="2" width="7.28515625" style="1" customWidth="1"/>
    <col min="3" max="3" width="50" style="1" customWidth="1"/>
    <col min="4" max="4" width="30.42578125" style="2" customWidth="1"/>
    <col min="5" max="15" width="21.7109375" style="1" customWidth="1"/>
    <col min="16" max="16" width="23" style="1" customWidth="1"/>
    <col min="17" max="17" width="19.42578125" style="1" bestFit="1" customWidth="1"/>
    <col min="18" max="18" width="11.42578125" style="1"/>
    <col min="19" max="19" width="18.42578125" style="1" bestFit="1" customWidth="1"/>
    <col min="20" max="16384" width="11.42578125" style="1"/>
  </cols>
  <sheetData>
    <row r="1" spans="2:16" ht="8.25" customHeight="1" thickBot="1" x14ac:dyDescent="0.25"/>
    <row r="2" spans="2:16" s="2" customFormat="1" ht="24.75" customHeight="1" x14ac:dyDescent="0.3">
      <c r="B2" s="578" t="s">
        <v>323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80"/>
    </row>
    <row r="3" spans="2:16" s="2" customFormat="1" ht="21" customHeight="1" x14ac:dyDescent="0.25">
      <c r="B3" s="581" t="s">
        <v>324</v>
      </c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3"/>
    </row>
    <row r="4" spans="2:16" s="2" customFormat="1" ht="12.75" customHeight="1" x14ac:dyDescent="0.2">
      <c r="B4" s="584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6"/>
    </row>
    <row r="5" spans="2:16" s="2" customFormat="1" ht="21" customHeight="1" x14ac:dyDescent="0.25">
      <c r="B5" s="587" t="s">
        <v>177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9"/>
    </row>
    <row r="6" spans="2:16" s="2" customFormat="1" ht="18" customHeight="1" x14ac:dyDescent="0.25">
      <c r="B6" s="587" t="s">
        <v>152</v>
      </c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9"/>
    </row>
    <row r="7" spans="2:16" ht="9" customHeight="1" thickBot="1" x14ac:dyDescent="0.25">
      <c r="B7" s="142"/>
      <c r="C7" s="3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43"/>
    </row>
    <row r="8" spans="2:16" s="7" customFormat="1" ht="35.1" customHeight="1" thickTop="1" thickBot="1" x14ac:dyDescent="0.25">
      <c r="B8" s="144" t="s">
        <v>26</v>
      </c>
      <c r="C8" s="5"/>
      <c r="D8" s="6"/>
      <c r="E8" s="5"/>
      <c r="F8" s="5"/>
      <c r="G8" s="5"/>
      <c r="H8" s="5"/>
      <c r="I8" s="5"/>
      <c r="J8" s="5"/>
      <c r="K8" s="123"/>
      <c r="L8" s="123"/>
      <c r="M8" s="123"/>
      <c r="N8" s="123"/>
      <c r="O8" s="123"/>
      <c r="P8" s="145"/>
    </row>
    <row r="9" spans="2:16" s="10" customFormat="1" ht="30.75" customHeight="1" thickTop="1" thickBot="1" x14ac:dyDescent="0.25">
      <c r="B9" s="146" t="s">
        <v>27</v>
      </c>
      <c r="C9" s="8" t="s">
        <v>28</v>
      </c>
      <c r="D9" s="9" t="s">
        <v>29</v>
      </c>
      <c r="E9" s="8" t="s">
        <v>30</v>
      </c>
      <c r="F9" s="8" t="s">
        <v>31</v>
      </c>
      <c r="G9" s="8" t="s">
        <v>32</v>
      </c>
      <c r="H9" s="8" t="s">
        <v>33</v>
      </c>
      <c r="I9" s="8" t="s">
        <v>34</v>
      </c>
      <c r="J9" s="8" t="s">
        <v>35</v>
      </c>
      <c r="K9" s="124" t="s">
        <v>36</v>
      </c>
      <c r="L9" s="124" t="s">
        <v>16</v>
      </c>
      <c r="M9" s="124" t="s">
        <v>17</v>
      </c>
      <c r="N9" s="124" t="s">
        <v>18</v>
      </c>
      <c r="O9" s="124" t="s">
        <v>19</v>
      </c>
      <c r="P9" s="147" t="s">
        <v>20</v>
      </c>
    </row>
    <row r="10" spans="2:16" s="12" customFormat="1" ht="31.5" customHeight="1" thickTop="1" x14ac:dyDescent="0.2">
      <c r="B10" s="152">
        <v>1</v>
      </c>
      <c r="C10" s="127" t="str">
        <f>'ORÇAMENTO ETE_REDE'!D12</f>
        <v>ADMINISTRAÇÃO LOCAL DA OBRA</v>
      </c>
      <c r="D10" s="11">
        <f>'ORÇAMENTO ETE_REDE'!M25</f>
        <v>64904.549894645854</v>
      </c>
      <c r="E10" s="16">
        <f>$D$10/12</f>
        <v>5408.7124912204881</v>
      </c>
      <c r="F10" s="16">
        <f t="shared" ref="F10:P10" si="0">$D$10/12</f>
        <v>5408.7124912204881</v>
      </c>
      <c r="G10" s="16">
        <f t="shared" si="0"/>
        <v>5408.7124912204881</v>
      </c>
      <c r="H10" s="16">
        <f t="shared" si="0"/>
        <v>5408.7124912204881</v>
      </c>
      <c r="I10" s="16">
        <f t="shared" si="0"/>
        <v>5408.7124912204881</v>
      </c>
      <c r="J10" s="16">
        <f t="shared" si="0"/>
        <v>5408.7124912204881</v>
      </c>
      <c r="K10" s="16">
        <f t="shared" si="0"/>
        <v>5408.7124912204881</v>
      </c>
      <c r="L10" s="16">
        <f t="shared" si="0"/>
        <v>5408.7124912204881</v>
      </c>
      <c r="M10" s="16">
        <f t="shared" si="0"/>
        <v>5408.7124912204881</v>
      </c>
      <c r="N10" s="16">
        <f t="shared" si="0"/>
        <v>5408.7124912204881</v>
      </c>
      <c r="O10" s="16">
        <f t="shared" si="0"/>
        <v>5408.7124912204881</v>
      </c>
      <c r="P10" s="332">
        <f t="shared" si="0"/>
        <v>5408.7124912204881</v>
      </c>
    </row>
    <row r="11" spans="2:16" s="15" customFormat="1" ht="9.75" customHeight="1" x14ac:dyDescent="0.2">
      <c r="B11" s="149"/>
      <c r="C11" s="128"/>
      <c r="D11" s="11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0"/>
    </row>
    <row r="12" spans="2:16" s="12" customFormat="1" ht="31.5" customHeight="1" x14ac:dyDescent="0.2">
      <c r="B12" s="148">
        <v>1</v>
      </c>
      <c r="C12" s="131" t="s">
        <v>57</v>
      </c>
      <c r="D12" s="16">
        <f>'ORÇAMENTO ETE_REDE'!M37</f>
        <v>50590.340000000004</v>
      </c>
      <c r="E12" s="16">
        <f>$D$12/2</f>
        <v>25295.170000000002</v>
      </c>
      <c r="F12" s="16">
        <f>$D$12/2</f>
        <v>25295.170000000002</v>
      </c>
      <c r="G12" s="16"/>
      <c r="H12" s="18"/>
      <c r="I12" s="18"/>
      <c r="J12" s="18"/>
      <c r="K12" s="125"/>
      <c r="L12" s="125"/>
      <c r="M12" s="125"/>
      <c r="N12" s="125"/>
      <c r="O12" s="125"/>
      <c r="P12" s="151"/>
    </row>
    <row r="13" spans="2:16" s="15" customFormat="1" ht="9.75" customHeight="1" x14ac:dyDescent="0.2">
      <c r="B13" s="148"/>
      <c r="C13" s="131"/>
      <c r="D13" s="11"/>
      <c r="E13" s="14"/>
      <c r="F13" s="14"/>
      <c r="G13" s="13"/>
      <c r="H13" s="13"/>
      <c r="I13" s="13"/>
      <c r="J13" s="13"/>
      <c r="K13" s="126"/>
      <c r="L13" s="126"/>
      <c r="M13" s="126"/>
      <c r="N13" s="126"/>
      <c r="O13" s="126"/>
      <c r="P13" s="302"/>
    </row>
    <row r="14" spans="2:16" s="15" customFormat="1" ht="31.5" customHeight="1" x14ac:dyDescent="0.2">
      <c r="B14" s="152">
        <v>2</v>
      </c>
      <c r="C14" s="127" t="str">
        <f>'ORÇAMENTO ETE_REDE'!D39</f>
        <v>REDE COLETORA (ETAPA 2 - SUB BACIAS 02, 03 E 04)</v>
      </c>
      <c r="D14" s="16">
        <f>'ORÇAMENTO ETE_REDE'!M127</f>
        <v>1241116.22</v>
      </c>
      <c r="E14" s="16">
        <f>$D$14*(0.19/3)</f>
        <v>78604.027266666671</v>
      </c>
      <c r="F14" s="16">
        <f>$D$14*(0.19/3)</f>
        <v>78604.027266666671</v>
      </c>
      <c r="G14" s="16">
        <f>$D$14*(0.19/3)</f>
        <v>78604.027266666671</v>
      </c>
      <c r="H14" s="16">
        <f>$D$14*(0.31/3)</f>
        <v>128248.67606666667</v>
      </c>
      <c r="I14" s="16">
        <f>$D$14*(0.31/3)</f>
        <v>128248.67606666667</v>
      </c>
      <c r="J14" s="16">
        <f>$D$14*(0.31/3)</f>
        <v>128248.67606666667</v>
      </c>
      <c r="K14" s="16">
        <f>$D$14*(0.3/3)</f>
        <v>124111.62199999999</v>
      </c>
      <c r="L14" s="16">
        <f>$D$14*(0.3/3)</f>
        <v>124111.62199999999</v>
      </c>
      <c r="M14" s="16">
        <f>$D$14*(0.3/3)</f>
        <v>124111.62199999999</v>
      </c>
      <c r="N14" s="16">
        <f>$D$14*(0.2/3)</f>
        <v>82741.081333333335</v>
      </c>
      <c r="O14" s="16">
        <f>$D$14*(0.2/3)</f>
        <v>82741.081333333335</v>
      </c>
      <c r="P14" s="332">
        <f>$D$14*(0.2/3)</f>
        <v>82741.081333333335</v>
      </c>
    </row>
    <row r="15" spans="2:16" s="15" customFormat="1" ht="9.75" customHeight="1" x14ac:dyDescent="0.2">
      <c r="B15" s="149"/>
      <c r="C15" s="128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29"/>
      <c r="O15" s="129"/>
      <c r="P15" s="150"/>
    </row>
    <row r="16" spans="2:16" s="15" customFormat="1" ht="31.5" customHeight="1" x14ac:dyDescent="0.2">
      <c r="B16" s="152">
        <v>3</v>
      </c>
      <c r="C16" s="127" t="s">
        <v>330</v>
      </c>
      <c r="D16" s="16">
        <f>'ORÇAMENTO ETE_REDE'!M176</f>
        <v>169251.24</v>
      </c>
      <c r="E16" s="16">
        <f>($D$16*(0.19/3))</f>
        <v>10719.245200000001</v>
      </c>
      <c r="F16" s="16">
        <f>($D$16*(0.19/3))</f>
        <v>10719.245200000001</v>
      </c>
      <c r="G16" s="16">
        <f>($D$16*(0.19/3))</f>
        <v>10719.245200000001</v>
      </c>
      <c r="H16" s="16">
        <f>($D$16*(0.31/3))</f>
        <v>17489.2948</v>
      </c>
      <c r="I16" s="16">
        <f>($D$16*(0.31/3))</f>
        <v>17489.2948</v>
      </c>
      <c r="J16" s="16">
        <f>($D$16*(0.31/3))</f>
        <v>17489.2948</v>
      </c>
      <c r="K16" s="16">
        <f>($D$16*(0.3/3))</f>
        <v>16925.123999999996</v>
      </c>
      <c r="L16" s="16">
        <f>($D$16*(0.3/3))</f>
        <v>16925.123999999996</v>
      </c>
      <c r="M16" s="16">
        <f>($D$16*(0.3/3))</f>
        <v>16925.123999999996</v>
      </c>
      <c r="N16" s="16">
        <f>($D$16*(0.2/3))</f>
        <v>11283.415999999999</v>
      </c>
      <c r="O16" s="16">
        <f>($D$16*(0.2/3))</f>
        <v>11283.415999999999</v>
      </c>
      <c r="P16" s="332">
        <f>($D$16*(0.2/3))</f>
        <v>11283.415999999999</v>
      </c>
    </row>
    <row r="17" spans="2:16" s="15" customFormat="1" ht="9.75" customHeight="1" x14ac:dyDescent="0.2">
      <c r="B17" s="153"/>
      <c r="C17" s="128"/>
      <c r="D17" s="13"/>
      <c r="E17" s="14"/>
      <c r="F17" s="14"/>
      <c r="G17" s="14"/>
      <c r="H17" s="14"/>
      <c r="I17" s="14"/>
      <c r="J17" s="14"/>
      <c r="K17" s="14"/>
      <c r="L17" s="129"/>
      <c r="M17" s="129"/>
      <c r="N17" s="129"/>
      <c r="O17" s="129"/>
      <c r="P17" s="150"/>
    </row>
    <row r="18" spans="2:16" s="2" customFormat="1" ht="31.5" customHeight="1" x14ac:dyDescent="0.2">
      <c r="B18" s="154">
        <v>5</v>
      </c>
      <c r="C18" s="127" t="s">
        <v>154</v>
      </c>
      <c r="D18" s="16">
        <f>'ORÇAMENTO ETE_REDE'!M336</f>
        <v>97216.6</v>
      </c>
      <c r="E18" s="16"/>
      <c r="F18" s="16"/>
      <c r="G18" s="16"/>
      <c r="H18" s="16"/>
      <c r="I18" s="16">
        <f>$D$18/4</f>
        <v>24304.15</v>
      </c>
      <c r="J18" s="16">
        <f>$D$18/4</f>
        <v>24304.15</v>
      </c>
      <c r="K18" s="16">
        <f>$D$18/4</f>
        <v>24304.15</v>
      </c>
      <c r="L18" s="16">
        <f>$D$18/4</f>
        <v>24304.15</v>
      </c>
      <c r="M18" s="374"/>
      <c r="N18" s="16"/>
      <c r="O18" s="16"/>
      <c r="P18" s="332"/>
    </row>
    <row r="19" spans="2:16" s="2" customFormat="1" ht="9.75" customHeight="1" x14ac:dyDescent="0.2">
      <c r="B19" s="153"/>
      <c r="C19" s="128"/>
      <c r="D19" s="13"/>
      <c r="E19" s="13"/>
      <c r="F19" s="13"/>
      <c r="G19" s="13"/>
      <c r="H19" s="13"/>
      <c r="I19" s="14"/>
      <c r="J19" s="14"/>
      <c r="K19" s="14"/>
      <c r="L19" s="150"/>
      <c r="M19" s="13"/>
      <c r="N19" s="13"/>
      <c r="O19" s="13"/>
      <c r="P19" s="302"/>
    </row>
    <row r="20" spans="2:16" s="2" customFormat="1" ht="31.5" customHeight="1" x14ac:dyDescent="0.2">
      <c r="B20" s="154">
        <v>6</v>
      </c>
      <c r="C20" s="127" t="s">
        <v>382</v>
      </c>
      <c r="D20" s="16">
        <f>'ORÇAMENTO ETE_REDE'!M485</f>
        <v>67713.380000000034</v>
      </c>
      <c r="E20" s="16"/>
      <c r="F20" s="16"/>
      <c r="G20" s="16"/>
      <c r="H20" s="16"/>
      <c r="I20" s="16"/>
      <c r="J20" s="16"/>
      <c r="K20" s="16"/>
      <c r="L20" s="16"/>
      <c r="M20" s="16">
        <f>$D$20/4</f>
        <v>16928.345000000008</v>
      </c>
      <c r="N20" s="16">
        <f>$D$20/4</f>
        <v>16928.345000000008</v>
      </c>
      <c r="O20" s="16">
        <f>$D$20/4</f>
        <v>16928.345000000008</v>
      </c>
      <c r="P20" s="332">
        <f>$D$20/4</f>
        <v>16928.345000000008</v>
      </c>
    </row>
    <row r="21" spans="2:16" s="2" customFormat="1" ht="9.75" customHeight="1" x14ac:dyDescent="0.2">
      <c r="B21" s="153"/>
      <c r="C21" s="128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50"/>
    </row>
    <row r="22" spans="2:16" ht="15.75" thickBot="1" x14ac:dyDescent="0.25">
      <c r="B22" s="155"/>
      <c r="C22" s="19"/>
      <c r="D22" s="13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56"/>
    </row>
    <row r="23" spans="2:16" ht="17.25" thickTop="1" thickBot="1" x14ac:dyDescent="0.25">
      <c r="B23" s="576" t="s">
        <v>37</v>
      </c>
      <c r="C23" s="577"/>
      <c r="D23" s="17" t="s">
        <v>38</v>
      </c>
      <c r="E23" s="17">
        <f>SUM(E10:E20)</f>
        <v>120027.15495788716</v>
      </c>
      <c r="F23" s="17">
        <f t="shared" ref="F23:P23" si="1">SUM(F10:F20)</f>
        <v>120027.15495788716</v>
      </c>
      <c r="G23" s="17">
        <f t="shared" si="1"/>
        <v>94731.984957887165</v>
      </c>
      <c r="H23" s="17">
        <f t="shared" si="1"/>
        <v>151146.68335788714</v>
      </c>
      <c r="I23" s="17">
        <f t="shared" si="1"/>
        <v>175450.83335788714</v>
      </c>
      <c r="J23" s="17">
        <f t="shared" si="1"/>
        <v>175450.83335788714</v>
      </c>
      <c r="K23" s="17">
        <f t="shared" si="1"/>
        <v>170749.60849122048</v>
      </c>
      <c r="L23" s="17">
        <f t="shared" si="1"/>
        <v>170749.60849122048</v>
      </c>
      <c r="M23" s="17">
        <f t="shared" si="1"/>
        <v>163373.80349122049</v>
      </c>
      <c r="N23" s="17">
        <f t="shared" si="1"/>
        <v>116361.55482455384</v>
      </c>
      <c r="O23" s="17">
        <f t="shared" si="1"/>
        <v>116361.55482455384</v>
      </c>
      <c r="P23" s="333">
        <f t="shared" si="1"/>
        <v>116361.55482455384</v>
      </c>
    </row>
    <row r="24" spans="2:16" ht="16.5" thickTop="1" x14ac:dyDescent="0.2">
      <c r="B24" s="574" t="s">
        <v>39</v>
      </c>
      <c r="C24" s="575"/>
      <c r="D24" s="432">
        <f>SUM(D10:D20)</f>
        <v>1690792.3298946461</v>
      </c>
      <c r="E24" s="432">
        <f>E23</f>
        <v>120027.15495788716</v>
      </c>
      <c r="F24" s="433">
        <f>E24+F23</f>
        <v>240054.30991577433</v>
      </c>
      <c r="G24" s="433">
        <f t="shared" ref="G24:P24" si="2">F24+G23</f>
        <v>334786.29487366148</v>
      </c>
      <c r="H24" s="433">
        <f t="shared" si="2"/>
        <v>485932.97823154862</v>
      </c>
      <c r="I24" s="433">
        <f t="shared" si="2"/>
        <v>661383.81158943579</v>
      </c>
      <c r="J24" s="433">
        <f t="shared" si="2"/>
        <v>836834.6449473229</v>
      </c>
      <c r="K24" s="433">
        <f t="shared" si="2"/>
        <v>1007584.2534385434</v>
      </c>
      <c r="L24" s="433">
        <f t="shared" si="2"/>
        <v>1178333.8619297638</v>
      </c>
      <c r="M24" s="433">
        <f t="shared" si="2"/>
        <v>1341707.6654209844</v>
      </c>
      <c r="N24" s="433">
        <f t="shared" si="2"/>
        <v>1458069.2202455383</v>
      </c>
      <c r="O24" s="433">
        <f t="shared" si="2"/>
        <v>1574430.7750700922</v>
      </c>
      <c r="P24" s="434">
        <f t="shared" si="2"/>
        <v>1690792.3298946461</v>
      </c>
    </row>
    <row r="25" spans="2:16" ht="10.5" customHeight="1" thickBot="1" x14ac:dyDescent="0.25">
      <c r="B25" s="590"/>
      <c r="C25" s="591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2"/>
    </row>
    <row r="26" spans="2:16" ht="20.100000000000001" customHeight="1" thickBot="1" x14ac:dyDescent="0.25">
      <c r="B26" s="598" t="s">
        <v>517</v>
      </c>
      <c r="C26" s="599"/>
      <c r="D26" s="425" t="s">
        <v>518</v>
      </c>
      <c r="E26" s="595" t="s">
        <v>178</v>
      </c>
      <c r="F26" s="595"/>
      <c r="G26" s="595"/>
      <c r="H26" s="595" t="s">
        <v>179</v>
      </c>
      <c r="I26" s="595"/>
      <c r="J26" s="595"/>
      <c r="K26" s="595" t="s">
        <v>180</v>
      </c>
      <c r="L26" s="595"/>
      <c r="M26" s="595"/>
      <c r="N26" s="595" t="s">
        <v>519</v>
      </c>
      <c r="O26" s="595"/>
      <c r="P26" s="596"/>
    </row>
    <row r="27" spans="2:16" ht="35.1" customHeight="1" thickTop="1" thickBot="1" x14ac:dyDescent="0.25">
      <c r="B27" s="426" t="s">
        <v>520</v>
      </c>
      <c r="C27" s="427"/>
      <c r="D27" s="428">
        <v>1673374.39</v>
      </c>
      <c r="E27" s="597">
        <f>D27*0.2</f>
        <v>334674.87800000003</v>
      </c>
      <c r="F27" s="597"/>
      <c r="G27" s="597"/>
      <c r="H27" s="597">
        <f>D27*0.3</f>
        <v>502012.31699999992</v>
      </c>
      <c r="I27" s="597"/>
      <c r="J27" s="597"/>
      <c r="K27" s="597">
        <f>D27*0.3</f>
        <v>502012.31699999992</v>
      </c>
      <c r="L27" s="597"/>
      <c r="M27" s="597"/>
      <c r="N27" s="597">
        <f>D27*0.2</f>
        <v>334674.87800000003</v>
      </c>
      <c r="O27" s="597"/>
      <c r="P27" s="600"/>
    </row>
    <row r="28" spans="2:16" ht="35.1" customHeight="1" thickTop="1" thickBot="1" x14ac:dyDescent="0.25">
      <c r="B28" s="601" t="s">
        <v>522</v>
      </c>
      <c r="C28" s="602"/>
      <c r="D28" s="428">
        <f>D24-D27</f>
        <v>17417.939894646173</v>
      </c>
      <c r="E28" s="597">
        <f>D28*0.2</f>
        <v>3483.5879789292349</v>
      </c>
      <c r="F28" s="597"/>
      <c r="G28" s="597"/>
      <c r="H28" s="597">
        <f>D28*0.3</f>
        <v>5225.3819683938518</v>
      </c>
      <c r="I28" s="597"/>
      <c r="J28" s="597"/>
      <c r="K28" s="597">
        <f>D28*0.3</f>
        <v>5225.3819683938518</v>
      </c>
      <c r="L28" s="597"/>
      <c r="M28" s="597"/>
      <c r="N28" s="597">
        <f>D28*0.2</f>
        <v>3483.5879789292349</v>
      </c>
      <c r="O28" s="597"/>
      <c r="P28" s="600"/>
    </row>
    <row r="29" spans="2:16" ht="35.1" customHeight="1" thickTop="1" thickBot="1" x14ac:dyDescent="0.25">
      <c r="B29" s="429" t="s">
        <v>521</v>
      </c>
      <c r="C29" s="430"/>
      <c r="D29" s="431">
        <f>SUM(E29:P29)</f>
        <v>1690792.3298946461</v>
      </c>
      <c r="E29" s="593">
        <f>SUM(E27:G28)</f>
        <v>338158.46597892925</v>
      </c>
      <c r="F29" s="593"/>
      <c r="G29" s="593"/>
      <c r="H29" s="593">
        <f>SUM(H27:J28)</f>
        <v>507237.69896839379</v>
      </c>
      <c r="I29" s="593"/>
      <c r="J29" s="593"/>
      <c r="K29" s="593">
        <f>SUM(K27:M28)</f>
        <v>507237.69896839379</v>
      </c>
      <c r="L29" s="593"/>
      <c r="M29" s="593"/>
      <c r="N29" s="593">
        <f>SUM(N27:P28)</f>
        <v>338158.46597892925</v>
      </c>
      <c r="O29" s="593"/>
      <c r="P29" s="594"/>
    </row>
  </sheetData>
  <mergeCells count="26">
    <mergeCell ref="B26:C26"/>
    <mergeCell ref="N27:P27"/>
    <mergeCell ref="B28:C28"/>
    <mergeCell ref="E28:G28"/>
    <mergeCell ref="H28:J28"/>
    <mergeCell ref="K28:M28"/>
    <mergeCell ref="N28:P28"/>
    <mergeCell ref="B25:P25"/>
    <mergeCell ref="E29:G29"/>
    <mergeCell ref="H29:J29"/>
    <mergeCell ref="K29:M29"/>
    <mergeCell ref="N29:P29"/>
    <mergeCell ref="E26:G26"/>
    <mergeCell ref="H26:J26"/>
    <mergeCell ref="K26:M26"/>
    <mergeCell ref="N26:P26"/>
    <mergeCell ref="E27:G27"/>
    <mergeCell ref="H27:J27"/>
    <mergeCell ref="K27:M27"/>
    <mergeCell ref="B24:C24"/>
    <mergeCell ref="B23:C23"/>
    <mergeCell ref="B2:P2"/>
    <mergeCell ref="B3:P3"/>
    <mergeCell ref="B4:P4"/>
    <mergeCell ref="B5:P5"/>
    <mergeCell ref="B6:P6"/>
  </mergeCells>
  <pageMargins left="0.27559055118110237" right="0.27559055118110237" top="0.98425196850393704" bottom="0.27559055118110237" header="0" footer="0"/>
  <pageSetup paperSize="9" scale="40" fitToHeight="30" orientation="landscape" r:id="rId1"/>
  <headerFooter alignWithMargins="0"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view="pageBreakPreview" zoomScale="70" zoomScaleNormal="85" zoomScaleSheetLayoutView="70" workbookViewId="0">
      <selection activeCell="K14" sqref="K14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9.5703125" style="31" customWidth="1"/>
    <col min="6" max="6" width="28.42578125" style="31" customWidth="1"/>
    <col min="7" max="7" width="11.42578125" style="31" customWidth="1"/>
    <col min="8" max="8" width="6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6384" width="9.140625" style="31"/>
  </cols>
  <sheetData>
    <row r="1" spans="1:16" ht="13.5" thickBot="1" x14ac:dyDescent="0.25"/>
    <row r="2" spans="1:16" ht="12.75" customHeight="1" thickBot="1" x14ac:dyDescent="0.25"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6" ht="85.5" customHeight="1" thickBot="1" x14ac:dyDescent="0.25">
      <c r="B3" s="195"/>
      <c r="C3" s="603" t="s">
        <v>466</v>
      </c>
      <c r="D3" s="604"/>
      <c r="E3" s="604"/>
      <c r="F3" s="604"/>
      <c r="G3" s="604"/>
      <c r="H3" s="604"/>
      <c r="I3" s="604"/>
      <c r="J3" s="604"/>
      <c r="K3" s="604"/>
      <c r="L3" s="605"/>
      <c r="M3" s="196"/>
    </row>
    <row r="4" spans="1:16" ht="15" customHeight="1" thickBot="1" x14ac:dyDescent="0.25">
      <c r="B4" s="195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96"/>
    </row>
    <row r="5" spans="1:16" s="201" customFormat="1" ht="30" customHeight="1" thickBot="1" x14ac:dyDescent="0.25">
      <c r="B5" s="197"/>
      <c r="C5" s="606" t="s">
        <v>322</v>
      </c>
      <c r="D5" s="607"/>
      <c r="E5" s="608" t="s">
        <v>467</v>
      </c>
      <c r="F5" s="608"/>
      <c r="G5" s="608"/>
      <c r="H5" s="608"/>
      <c r="I5" s="608"/>
      <c r="J5" s="608"/>
      <c r="K5" s="608"/>
      <c r="L5" s="609"/>
      <c r="M5" s="198"/>
    </row>
    <row r="6" spans="1:16" s="201" customFormat="1" ht="30" customHeight="1" x14ac:dyDescent="0.2">
      <c r="B6" s="197"/>
      <c r="C6" s="610" t="s">
        <v>247</v>
      </c>
      <c r="D6" s="611"/>
      <c r="E6" s="612" t="s">
        <v>468</v>
      </c>
      <c r="F6" s="612"/>
      <c r="G6" s="612"/>
      <c r="H6" s="612"/>
      <c r="I6" s="612"/>
      <c r="J6" s="612"/>
      <c r="K6" s="612"/>
      <c r="L6" s="613"/>
      <c r="M6" s="198"/>
    </row>
    <row r="7" spans="1:16" s="201" customFormat="1" ht="30" customHeight="1" thickBot="1" x14ac:dyDescent="0.25">
      <c r="B7" s="197"/>
      <c r="C7" s="614"/>
      <c r="D7" s="615"/>
      <c r="E7" s="224"/>
      <c r="F7" s="223"/>
      <c r="G7" s="225"/>
      <c r="H7" s="225"/>
      <c r="I7" s="225"/>
      <c r="J7" s="225"/>
      <c r="K7" s="225"/>
      <c r="L7" s="226"/>
      <c r="M7" s="198"/>
    </row>
    <row r="8" spans="1:16" s="201" customFormat="1" ht="30" customHeight="1" x14ac:dyDescent="0.2">
      <c r="B8" s="197"/>
      <c r="C8" s="616" t="s">
        <v>469</v>
      </c>
      <c r="D8" s="617"/>
      <c r="E8" s="617"/>
      <c r="F8" s="617"/>
      <c r="G8" s="617"/>
      <c r="H8" s="617"/>
      <c r="I8" s="617"/>
      <c r="J8" s="617"/>
      <c r="K8" s="617"/>
      <c r="L8" s="618"/>
      <c r="M8" s="198"/>
    </row>
    <row r="9" spans="1:16" s="213" customFormat="1" ht="55.5" customHeight="1" x14ac:dyDescent="0.2">
      <c r="B9" s="207"/>
      <c r="C9" s="619" t="s">
        <v>470</v>
      </c>
      <c r="D9" s="620"/>
      <c r="E9" s="376">
        <v>27.08</v>
      </c>
      <c r="F9" s="621" t="s">
        <v>471</v>
      </c>
      <c r="G9" s="622"/>
      <c r="H9" s="622"/>
      <c r="I9" s="623"/>
      <c r="J9" s="375" t="s">
        <v>472</v>
      </c>
      <c r="K9" s="375" t="s">
        <v>473</v>
      </c>
      <c r="L9" s="377" t="s">
        <v>474</v>
      </c>
      <c r="M9" s="212"/>
    </row>
    <row r="10" spans="1:16" s="213" customFormat="1" ht="39.75" customHeight="1" x14ac:dyDescent="0.2">
      <c r="B10" s="207"/>
      <c r="C10" s="619" t="s">
        <v>475</v>
      </c>
      <c r="D10" s="620"/>
      <c r="E10" s="376">
        <f>(1.5+3)/2</f>
        <v>2.25</v>
      </c>
      <c r="F10" s="624"/>
      <c r="G10" s="625"/>
      <c r="H10" s="625"/>
      <c r="I10" s="626"/>
      <c r="J10" s="376">
        <v>192.44</v>
      </c>
      <c r="K10" s="376">
        <v>121.85999999999999</v>
      </c>
      <c r="L10" s="378">
        <f>J10/K10</f>
        <v>1.579189233546693</v>
      </c>
      <c r="M10" s="212"/>
    </row>
    <row r="11" spans="1:16" s="213" customFormat="1" ht="47.25" customHeight="1" x14ac:dyDescent="0.2">
      <c r="B11" s="207"/>
      <c r="C11" s="619" t="s">
        <v>476</v>
      </c>
      <c r="D11" s="620"/>
      <c r="E11" s="376">
        <v>22</v>
      </c>
      <c r="F11" s="627" t="s">
        <v>477</v>
      </c>
      <c r="G11" s="628"/>
      <c r="H11" s="628"/>
      <c r="I11" s="629"/>
      <c r="J11" s="376">
        <f>E9*E10*2</f>
        <v>121.85999999999999</v>
      </c>
      <c r="K11" s="379"/>
      <c r="L11" s="380"/>
      <c r="M11" s="212"/>
      <c r="P11" s="381"/>
    </row>
    <row r="12" spans="1:16" ht="15" customHeight="1" x14ac:dyDescent="0.2">
      <c r="A12" s="227"/>
      <c r="B12" s="214"/>
      <c r="C12" s="382"/>
      <c r="D12" s="383"/>
      <c r="E12" s="383"/>
      <c r="F12" s="384"/>
      <c r="G12" s="384"/>
      <c r="H12" s="384"/>
      <c r="I12" s="383"/>
      <c r="J12" s="385"/>
      <c r="K12" s="386"/>
      <c r="L12" s="387"/>
      <c r="M12" s="196"/>
      <c r="P12" s="388"/>
    </row>
    <row r="13" spans="1:16" s="201" customFormat="1" ht="30" customHeight="1" x14ac:dyDescent="0.2">
      <c r="B13" s="197"/>
      <c r="C13" s="630" t="s">
        <v>248</v>
      </c>
      <c r="D13" s="631"/>
      <c r="E13" s="442" t="s">
        <v>249</v>
      </c>
      <c r="F13" s="632" t="s">
        <v>478</v>
      </c>
      <c r="G13" s="632"/>
      <c r="H13" s="632"/>
      <c r="I13" s="443" t="s">
        <v>250</v>
      </c>
      <c r="J13" s="443" t="s">
        <v>251</v>
      </c>
      <c r="K13" s="443" t="s">
        <v>252</v>
      </c>
      <c r="L13" s="389" t="s">
        <v>49</v>
      </c>
      <c r="M13" s="198"/>
      <c r="P13" s="390"/>
    </row>
    <row r="14" spans="1:16" s="213" customFormat="1" ht="30" customHeight="1" x14ac:dyDescent="0.2">
      <c r="A14" s="227"/>
      <c r="B14" s="207"/>
      <c r="C14" s="633">
        <v>4069</v>
      </c>
      <c r="D14" s="634"/>
      <c r="E14" s="208" t="s">
        <v>96</v>
      </c>
      <c r="F14" s="635" t="s">
        <v>479</v>
      </c>
      <c r="G14" s="635"/>
      <c r="H14" s="635"/>
      <c r="I14" s="210" t="s">
        <v>66</v>
      </c>
      <c r="J14" s="391">
        <v>3.4099999999999998E-2</v>
      </c>
      <c r="K14" s="210">
        <v>33.020000000000003</v>
      </c>
      <c r="L14" s="211">
        <f>ROUND((J14*K14),2)</f>
        <v>1.1299999999999999</v>
      </c>
      <c r="M14" s="212"/>
      <c r="P14" s="381"/>
    </row>
    <row r="15" spans="1:16" s="213" customFormat="1" ht="30" customHeight="1" x14ac:dyDescent="0.2">
      <c r="A15" s="227"/>
      <c r="B15" s="207"/>
      <c r="C15" s="633">
        <v>6111</v>
      </c>
      <c r="D15" s="634"/>
      <c r="E15" s="208" t="s">
        <v>96</v>
      </c>
      <c r="F15" s="635" t="s">
        <v>253</v>
      </c>
      <c r="G15" s="635"/>
      <c r="H15" s="635"/>
      <c r="I15" s="210" t="s">
        <v>66</v>
      </c>
      <c r="J15" s="392">
        <v>0.1429</v>
      </c>
      <c r="K15" s="210">
        <v>8.77</v>
      </c>
      <c r="L15" s="211">
        <f>ROUND((J15*K15),2)</f>
        <v>1.25</v>
      </c>
      <c r="M15" s="212"/>
    </row>
    <row r="16" spans="1:16" s="213" customFormat="1" ht="30" customHeight="1" x14ac:dyDescent="0.2">
      <c r="A16" s="227"/>
      <c r="B16" s="207"/>
      <c r="C16" s="636" t="s">
        <v>480</v>
      </c>
      <c r="D16" s="637"/>
      <c r="E16" s="435"/>
      <c r="F16" s="638"/>
      <c r="G16" s="638"/>
      <c r="H16" s="638"/>
      <c r="I16" s="435" t="s">
        <v>66</v>
      </c>
      <c r="J16" s="393">
        <v>1</v>
      </c>
      <c r="K16" s="394">
        <v>2.38</v>
      </c>
      <c r="L16" s="395">
        <f>ROUND(SUM(L14:L15),2)</f>
        <v>2.38</v>
      </c>
      <c r="M16" s="212"/>
    </row>
    <row r="17" spans="1:13" ht="15" customHeight="1" x14ac:dyDescent="0.2">
      <c r="A17" s="227"/>
      <c r="B17" s="214"/>
      <c r="C17" s="207"/>
      <c r="D17" s="213"/>
      <c r="E17" s="213"/>
      <c r="F17" s="217"/>
      <c r="G17" s="217"/>
      <c r="H17" s="217"/>
      <c r="I17" s="213"/>
      <c r="J17" s="218"/>
      <c r="K17" s="219"/>
      <c r="L17" s="396"/>
      <c r="M17" s="196"/>
    </row>
    <row r="18" spans="1:13" s="201" customFormat="1" ht="30" customHeight="1" x14ac:dyDescent="0.2">
      <c r="B18" s="197"/>
      <c r="C18" s="639" t="s">
        <v>248</v>
      </c>
      <c r="D18" s="640"/>
      <c r="E18" s="440" t="s">
        <v>249</v>
      </c>
      <c r="F18" s="641" t="s">
        <v>383</v>
      </c>
      <c r="G18" s="641"/>
      <c r="H18" s="641"/>
      <c r="I18" s="441" t="s">
        <v>250</v>
      </c>
      <c r="J18" s="441" t="s">
        <v>251</v>
      </c>
      <c r="K18" s="441" t="s">
        <v>252</v>
      </c>
      <c r="L18" s="397" t="s">
        <v>49</v>
      </c>
      <c r="M18" s="198"/>
    </row>
    <row r="19" spans="1:13" s="213" customFormat="1" ht="30" customHeight="1" x14ac:dyDescent="0.2">
      <c r="A19" s="227"/>
      <c r="B19" s="207"/>
      <c r="C19" s="633" t="s">
        <v>38</v>
      </c>
      <c r="D19" s="634"/>
      <c r="E19" s="208" t="s">
        <v>481</v>
      </c>
      <c r="F19" s="635" t="s">
        <v>482</v>
      </c>
      <c r="G19" s="635"/>
      <c r="H19" s="635"/>
      <c r="I19" s="210" t="s">
        <v>483</v>
      </c>
      <c r="J19" s="398">
        <v>1</v>
      </c>
      <c r="K19" s="210">
        <v>1.579189233546693</v>
      </c>
      <c r="L19" s="211">
        <f>ROUND((J19*K19),2)</f>
        <v>1.58</v>
      </c>
      <c r="M19" s="212"/>
    </row>
    <row r="20" spans="1:13" s="213" customFormat="1" ht="30" customHeight="1" x14ac:dyDescent="0.2">
      <c r="A20" s="227"/>
      <c r="B20" s="207"/>
      <c r="C20" s="642" t="s">
        <v>484</v>
      </c>
      <c r="D20" s="643"/>
      <c r="E20" s="437"/>
      <c r="F20" s="644"/>
      <c r="G20" s="644"/>
      <c r="H20" s="644"/>
      <c r="I20" s="437" t="s">
        <v>66</v>
      </c>
      <c r="J20" s="399">
        <v>1</v>
      </c>
      <c r="K20" s="400">
        <v>1.58</v>
      </c>
      <c r="L20" s="401">
        <f>ROUND(SUM(L19:L19),2)</f>
        <v>1.58</v>
      </c>
      <c r="M20" s="212"/>
    </row>
    <row r="21" spans="1:13" ht="15" customHeight="1" x14ac:dyDescent="0.2">
      <c r="A21" s="227"/>
      <c r="B21" s="214"/>
      <c r="C21" s="207"/>
      <c r="D21" s="213"/>
      <c r="E21" s="213"/>
      <c r="F21" s="217"/>
      <c r="G21" s="217"/>
      <c r="H21" s="217"/>
      <c r="I21" s="213"/>
      <c r="J21" s="218"/>
      <c r="K21" s="219"/>
      <c r="L21" s="396"/>
      <c r="M21" s="196"/>
    </row>
    <row r="22" spans="1:13" s="201" customFormat="1" ht="30" customHeight="1" x14ac:dyDescent="0.2">
      <c r="B22" s="197"/>
      <c r="C22" s="645" t="s">
        <v>248</v>
      </c>
      <c r="D22" s="646"/>
      <c r="E22" s="438" t="s">
        <v>249</v>
      </c>
      <c r="F22" s="647" t="s">
        <v>485</v>
      </c>
      <c r="G22" s="647"/>
      <c r="H22" s="647"/>
      <c r="I22" s="439" t="s">
        <v>250</v>
      </c>
      <c r="J22" s="439" t="s">
        <v>251</v>
      </c>
      <c r="K22" s="439" t="s">
        <v>252</v>
      </c>
      <c r="L22" s="402" t="s">
        <v>49</v>
      </c>
      <c r="M22" s="198"/>
    </row>
    <row r="23" spans="1:13" s="213" customFormat="1" ht="30" customHeight="1" x14ac:dyDescent="0.2">
      <c r="A23" s="227"/>
      <c r="B23" s="207"/>
      <c r="C23" s="633">
        <v>6042</v>
      </c>
      <c r="D23" s="634"/>
      <c r="E23" s="208" t="s">
        <v>96</v>
      </c>
      <c r="F23" s="635" t="s">
        <v>486</v>
      </c>
      <c r="G23" s="635"/>
      <c r="H23" s="635"/>
      <c r="I23" s="210" t="s">
        <v>66</v>
      </c>
      <c r="J23" s="392">
        <v>4.7600000000000003E-2</v>
      </c>
      <c r="K23" s="210">
        <v>40.5</v>
      </c>
      <c r="L23" s="211">
        <f>ROUND((J23*K23),2)</f>
        <v>1.93</v>
      </c>
      <c r="M23" s="212"/>
    </row>
    <row r="24" spans="1:13" s="213" customFormat="1" ht="30" customHeight="1" x14ac:dyDescent="0.2">
      <c r="A24" s="227"/>
      <c r="B24" s="207"/>
      <c r="C24" s="633">
        <v>3356</v>
      </c>
      <c r="D24" s="634"/>
      <c r="E24" s="208" t="s">
        <v>96</v>
      </c>
      <c r="F24" s="635" t="s">
        <v>279</v>
      </c>
      <c r="G24" s="635"/>
      <c r="H24" s="635"/>
      <c r="I24" s="210" t="s">
        <v>66</v>
      </c>
      <c r="J24" s="392">
        <v>6.5199999999999994E-2</v>
      </c>
      <c r="K24" s="210">
        <v>54</v>
      </c>
      <c r="L24" s="211">
        <f>ROUND((J24*K24),2)</f>
        <v>3.52</v>
      </c>
      <c r="M24" s="212"/>
    </row>
    <row r="25" spans="1:13" s="213" customFormat="1" ht="30" customHeight="1" x14ac:dyDescent="0.2">
      <c r="A25" s="227"/>
      <c r="B25" s="207"/>
      <c r="C25" s="636" t="s">
        <v>487</v>
      </c>
      <c r="D25" s="637"/>
      <c r="E25" s="435"/>
      <c r="F25" s="638"/>
      <c r="G25" s="638"/>
      <c r="H25" s="638"/>
      <c r="I25" s="435" t="s">
        <v>66</v>
      </c>
      <c r="J25" s="393">
        <v>1</v>
      </c>
      <c r="K25" s="394">
        <v>5.45</v>
      </c>
      <c r="L25" s="395">
        <f>ROUND(SUM(L23:L24),2)</f>
        <v>5.45</v>
      </c>
      <c r="M25" s="212"/>
    </row>
    <row r="26" spans="1:13" ht="15" customHeight="1" thickBot="1" x14ac:dyDescent="0.25">
      <c r="A26" s="227"/>
      <c r="B26" s="214"/>
      <c r="C26" s="207"/>
      <c r="D26" s="213"/>
      <c r="E26" s="213"/>
      <c r="F26" s="217"/>
      <c r="G26" s="217"/>
      <c r="H26" s="217"/>
      <c r="I26" s="213"/>
      <c r="J26" s="218"/>
      <c r="K26" s="219"/>
      <c r="L26" s="396"/>
      <c r="M26" s="196"/>
    </row>
    <row r="27" spans="1:13" s="213" customFormat="1" ht="30" customHeight="1" thickBot="1" x14ac:dyDescent="0.25">
      <c r="A27" s="227"/>
      <c r="B27" s="207"/>
      <c r="C27" s="651" t="s">
        <v>488</v>
      </c>
      <c r="D27" s="652"/>
      <c r="E27" s="436"/>
      <c r="F27" s="653"/>
      <c r="G27" s="653"/>
      <c r="H27" s="653"/>
      <c r="I27" s="436" t="s">
        <v>50</v>
      </c>
      <c r="J27" s="483">
        <v>1</v>
      </c>
      <c r="K27" s="403">
        <v>9.41</v>
      </c>
      <c r="L27" s="404">
        <f>L25+L20+L16</f>
        <v>9.41</v>
      </c>
      <c r="M27" s="212"/>
    </row>
    <row r="28" spans="1:13" ht="31.5" customHeight="1" thickBot="1" x14ac:dyDescent="0.25">
      <c r="A28" s="227"/>
      <c r="B28" s="405"/>
      <c r="C28" s="648" t="s">
        <v>489</v>
      </c>
      <c r="D28" s="649"/>
      <c r="E28" s="649"/>
      <c r="F28" s="649"/>
      <c r="G28" s="649"/>
      <c r="H28" s="649"/>
      <c r="I28" s="649"/>
      <c r="J28" s="649"/>
      <c r="K28" s="649"/>
      <c r="L28" s="650"/>
      <c r="M28" s="405"/>
    </row>
    <row r="29" spans="1:13" x14ac:dyDescent="0.2">
      <c r="B29" s="214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196"/>
    </row>
    <row r="30" spans="1:13" ht="13.5" thickBot="1" x14ac:dyDescent="0.25">
      <c r="B30" s="261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3"/>
    </row>
    <row r="37" spans="7:9" ht="14.25" x14ac:dyDescent="0.2">
      <c r="G37" s="635"/>
      <c r="H37" s="635"/>
      <c r="I37" s="635"/>
    </row>
    <row r="38" spans="7:9" ht="14.25" x14ac:dyDescent="0.2">
      <c r="G38" s="635"/>
      <c r="H38" s="635"/>
      <c r="I38" s="635"/>
    </row>
    <row r="39" spans="7:9" ht="14.25" x14ac:dyDescent="0.2">
      <c r="G39" s="635"/>
      <c r="H39" s="635"/>
      <c r="I39" s="635"/>
    </row>
  </sheetData>
  <mergeCells count="40">
    <mergeCell ref="G39:I39"/>
    <mergeCell ref="C24:D24"/>
    <mergeCell ref="F24:H24"/>
    <mergeCell ref="C25:D25"/>
    <mergeCell ref="F25:H25"/>
    <mergeCell ref="C27:D27"/>
    <mergeCell ref="F27:H27"/>
    <mergeCell ref="C23:D23"/>
    <mergeCell ref="F23:H23"/>
    <mergeCell ref="C28:L28"/>
    <mergeCell ref="G37:I37"/>
    <mergeCell ref="G38:I38"/>
    <mergeCell ref="C19:D19"/>
    <mergeCell ref="F19:H19"/>
    <mergeCell ref="C20:D20"/>
    <mergeCell ref="F20:H20"/>
    <mergeCell ref="C22:D22"/>
    <mergeCell ref="F22:H22"/>
    <mergeCell ref="C15:D15"/>
    <mergeCell ref="F15:H15"/>
    <mergeCell ref="C16:D16"/>
    <mergeCell ref="F16:H16"/>
    <mergeCell ref="C18:D18"/>
    <mergeCell ref="F18:H18"/>
    <mergeCell ref="C11:D11"/>
    <mergeCell ref="F11:I11"/>
    <mergeCell ref="C13:D13"/>
    <mergeCell ref="F13:H13"/>
    <mergeCell ref="C14:D14"/>
    <mergeCell ref="F14:H14"/>
    <mergeCell ref="C7:D7"/>
    <mergeCell ref="C8:L8"/>
    <mergeCell ref="C9:D9"/>
    <mergeCell ref="F9:I10"/>
    <mergeCell ref="C10:D10"/>
    <mergeCell ref="C3:L3"/>
    <mergeCell ref="C5:D5"/>
    <mergeCell ref="E5:L5"/>
    <mergeCell ref="C6:D6"/>
    <mergeCell ref="E6:L6"/>
  </mergeCells>
  <pageMargins left="0.98425196850393704" right="0.27559055118110237" top="0.27559055118110237" bottom="0.27559055118110237" header="0" footer="0"/>
  <pageSetup paperSize="9" scale="44" fitToHeight="30" orientation="portrait" r:id="rId1"/>
  <headerFooter>
    <oddFooter>&amp;C&amp;8Página &amp;P de &amp;N</oddFooter>
  </headerFooter>
  <rowBreaks count="1" manualBreakCount="1">
    <brk id="28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view="pageBreakPreview" zoomScale="70" zoomScaleNormal="85" zoomScaleSheetLayoutView="70" workbookViewId="0">
      <selection activeCell="C3" sqref="C3:L3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9.5703125" style="31" customWidth="1"/>
    <col min="6" max="6" width="28.42578125" style="31" customWidth="1"/>
    <col min="7" max="7" width="11.42578125" style="31" customWidth="1"/>
    <col min="8" max="8" width="6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6384" width="9.140625" style="31"/>
  </cols>
  <sheetData>
    <row r="1" spans="1:16" ht="13.5" thickBot="1" x14ac:dyDescent="0.25"/>
    <row r="2" spans="1:16" ht="12.75" customHeight="1" thickBot="1" x14ac:dyDescent="0.25"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1:16" ht="85.5" customHeight="1" thickBot="1" x14ac:dyDescent="0.25">
      <c r="B3" s="195"/>
      <c r="C3" s="603" t="s">
        <v>490</v>
      </c>
      <c r="D3" s="604"/>
      <c r="E3" s="604"/>
      <c r="F3" s="604"/>
      <c r="G3" s="604"/>
      <c r="H3" s="604"/>
      <c r="I3" s="604"/>
      <c r="J3" s="604"/>
      <c r="K3" s="604"/>
      <c r="L3" s="605"/>
      <c r="M3" s="196"/>
    </row>
    <row r="4" spans="1:16" ht="15" customHeight="1" thickBot="1" x14ac:dyDescent="0.25">
      <c r="B4" s="195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96"/>
    </row>
    <row r="5" spans="1:16" s="201" customFormat="1" ht="30" customHeight="1" thickBot="1" x14ac:dyDescent="0.25">
      <c r="B5" s="197"/>
      <c r="C5" s="606" t="s">
        <v>356</v>
      </c>
      <c r="D5" s="607"/>
      <c r="E5" s="608" t="s">
        <v>491</v>
      </c>
      <c r="F5" s="608"/>
      <c r="G5" s="608"/>
      <c r="H5" s="608"/>
      <c r="I5" s="608"/>
      <c r="J5" s="608"/>
      <c r="K5" s="608"/>
      <c r="L5" s="609"/>
      <c r="M5" s="198"/>
    </row>
    <row r="6" spans="1:16" s="201" customFormat="1" ht="30" customHeight="1" x14ac:dyDescent="0.2">
      <c r="B6" s="197"/>
      <c r="C6" s="610" t="s">
        <v>247</v>
      </c>
      <c r="D6" s="611"/>
      <c r="E6" s="612" t="s">
        <v>492</v>
      </c>
      <c r="F6" s="612"/>
      <c r="G6" s="612"/>
      <c r="H6" s="612"/>
      <c r="I6" s="612"/>
      <c r="J6" s="612"/>
      <c r="K6" s="612"/>
      <c r="L6" s="613"/>
      <c r="M6" s="198"/>
    </row>
    <row r="7" spans="1:16" s="201" customFormat="1" ht="30" customHeight="1" thickBot="1" x14ac:dyDescent="0.25">
      <c r="B7" s="197"/>
      <c r="C7" s="614"/>
      <c r="D7" s="615"/>
      <c r="E7" s="224"/>
      <c r="F7" s="223"/>
      <c r="G7" s="225"/>
      <c r="H7" s="225"/>
      <c r="I7" s="225"/>
      <c r="J7" s="225"/>
      <c r="K7" s="225"/>
      <c r="L7" s="226"/>
      <c r="M7" s="198"/>
    </row>
    <row r="8" spans="1:16" s="201" customFormat="1" ht="30" customHeight="1" x14ac:dyDescent="0.2">
      <c r="B8" s="197"/>
      <c r="C8" s="616" t="s">
        <v>469</v>
      </c>
      <c r="D8" s="617"/>
      <c r="E8" s="617"/>
      <c r="F8" s="617"/>
      <c r="G8" s="617"/>
      <c r="H8" s="617"/>
      <c r="I8" s="617"/>
      <c r="J8" s="617"/>
      <c r="K8" s="617"/>
      <c r="L8" s="618"/>
      <c r="M8" s="198"/>
    </row>
    <row r="9" spans="1:16" s="213" customFormat="1" ht="55.5" customHeight="1" x14ac:dyDescent="0.2">
      <c r="B9" s="207"/>
      <c r="C9" s="619" t="s">
        <v>470</v>
      </c>
      <c r="D9" s="620"/>
      <c r="E9" s="376">
        <v>17.38</v>
      </c>
      <c r="F9" s="654" t="s">
        <v>493</v>
      </c>
      <c r="G9" s="655"/>
      <c r="H9" s="655"/>
      <c r="I9" s="656"/>
      <c r="J9" s="375" t="s">
        <v>472</v>
      </c>
      <c r="K9" s="375" t="s">
        <v>473</v>
      </c>
      <c r="L9" s="377" t="s">
        <v>474</v>
      </c>
      <c r="M9" s="212"/>
    </row>
    <row r="10" spans="1:16" s="213" customFormat="1" ht="39.75" customHeight="1" x14ac:dyDescent="0.2">
      <c r="B10" s="207"/>
      <c r="C10" s="619" t="s">
        <v>475</v>
      </c>
      <c r="D10" s="620"/>
      <c r="E10" s="376">
        <f>(3+4.5)/2</f>
        <v>3.75</v>
      </c>
      <c r="F10" s="657"/>
      <c r="G10" s="658"/>
      <c r="H10" s="658"/>
      <c r="I10" s="659"/>
      <c r="J10" s="376">
        <v>286.22000000000003</v>
      </c>
      <c r="K10" s="376">
        <v>130.35</v>
      </c>
      <c r="L10" s="378">
        <f>J10/K10</f>
        <v>2.1957805907173</v>
      </c>
      <c r="M10" s="212"/>
    </row>
    <row r="11" spans="1:16" s="213" customFormat="1" ht="47.25" customHeight="1" x14ac:dyDescent="0.2">
      <c r="B11" s="207"/>
      <c r="C11" s="619" t="s">
        <v>476</v>
      </c>
      <c r="D11" s="620"/>
      <c r="E11" s="376">
        <v>22</v>
      </c>
      <c r="F11" s="627" t="s">
        <v>494</v>
      </c>
      <c r="G11" s="628"/>
      <c r="H11" s="628"/>
      <c r="I11" s="629"/>
      <c r="J11" s="376">
        <f>E9*E10*2</f>
        <v>130.35</v>
      </c>
      <c r="K11" s="379"/>
      <c r="L11" s="380"/>
      <c r="M11" s="212"/>
      <c r="P11" s="381"/>
    </row>
    <row r="12" spans="1:16" ht="15" customHeight="1" x14ac:dyDescent="0.2">
      <c r="A12" s="227"/>
      <c r="B12" s="214"/>
      <c r="C12" s="382"/>
      <c r="D12" s="383"/>
      <c r="E12" s="383"/>
      <c r="F12" s="384"/>
      <c r="G12" s="384"/>
      <c r="H12" s="384"/>
      <c r="I12" s="383"/>
      <c r="J12" s="385"/>
      <c r="K12" s="386"/>
      <c r="L12" s="387"/>
      <c r="M12" s="196"/>
      <c r="P12" s="388"/>
    </row>
    <row r="13" spans="1:16" s="201" customFormat="1" ht="30" customHeight="1" x14ac:dyDescent="0.2">
      <c r="B13" s="197"/>
      <c r="C13" s="630" t="s">
        <v>248</v>
      </c>
      <c r="D13" s="631"/>
      <c r="E13" s="442" t="s">
        <v>249</v>
      </c>
      <c r="F13" s="632" t="s">
        <v>478</v>
      </c>
      <c r="G13" s="632"/>
      <c r="H13" s="632"/>
      <c r="I13" s="443" t="s">
        <v>250</v>
      </c>
      <c r="J13" s="443" t="s">
        <v>251</v>
      </c>
      <c r="K13" s="443" t="s">
        <v>252</v>
      </c>
      <c r="L13" s="389" t="s">
        <v>49</v>
      </c>
      <c r="M13" s="198"/>
      <c r="P13" s="390"/>
    </row>
    <row r="14" spans="1:16" s="213" customFormat="1" ht="30" customHeight="1" x14ac:dyDescent="0.2">
      <c r="A14" s="227"/>
      <c r="B14" s="207"/>
      <c r="C14" s="633">
        <v>4069</v>
      </c>
      <c r="D14" s="634"/>
      <c r="E14" s="208" t="s">
        <v>96</v>
      </c>
      <c r="F14" s="635" t="s">
        <v>479</v>
      </c>
      <c r="G14" s="635"/>
      <c r="H14" s="635"/>
      <c r="I14" s="210" t="s">
        <v>66</v>
      </c>
      <c r="J14" s="391">
        <v>3.4099999999999998E-2</v>
      </c>
      <c r="K14" s="210">
        <v>33.020000000000003</v>
      </c>
      <c r="L14" s="211">
        <f>ROUND((J14*K14),2)</f>
        <v>1.1299999999999999</v>
      </c>
      <c r="M14" s="212"/>
      <c r="P14" s="381"/>
    </row>
    <row r="15" spans="1:16" s="213" customFormat="1" ht="30" customHeight="1" x14ac:dyDescent="0.2">
      <c r="A15" s="227"/>
      <c r="B15" s="207"/>
      <c r="C15" s="633">
        <v>6111</v>
      </c>
      <c r="D15" s="634"/>
      <c r="E15" s="208" t="s">
        <v>96</v>
      </c>
      <c r="F15" s="635" t="s">
        <v>253</v>
      </c>
      <c r="G15" s="635"/>
      <c r="H15" s="635"/>
      <c r="I15" s="210" t="s">
        <v>66</v>
      </c>
      <c r="J15" s="392">
        <v>0.15310000000000001</v>
      </c>
      <c r="K15" s="210">
        <v>8.77</v>
      </c>
      <c r="L15" s="211">
        <f>ROUND((J15*K15),2)</f>
        <v>1.34</v>
      </c>
      <c r="M15" s="212"/>
    </row>
    <row r="16" spans="1:16" s="213" customFormat="1" ht="30" customHeight="1" x14ac:dyDescent="0.2">
      <c r="A16" s="227"/>
      <c r="B16" s="207"/>
      <c r="C16" s="636" t="s">
        <v>480</v>
      </c>
      <c r="D16" s="637"/>
      <c r="E16" s="435"/>
      <c r="F16" s="638"/>
      <c r="G16" s="638"/>
      <c r="H16" s="638"/>
      <c r="I16" s="435" t="s">
        <v>66</v>
      </c>
      <c r="J16" s="393">
        <v>1</v>
      </c>
      <c r="K16" s="394">
        <v>2.4700000000000002</v>
      </c>
      <c r="L16" s="395">
        <f>ROUND(SUM(L14:L15),2)</f>
        <v>2.4700000000000002</v>
      </c>
      <c r="M16" s="212"/>
    </row>
    <row r="17" spans="1:13" ht="15" customHeight="1" x14ac:dyDescent="0.2">
      <c r="A17" s="227"/>
      <c r="B17" s="214"/>
      <c r="C17" s="207"/>
      <c r="D17" s="213"/>
      <c r="E17" s="213"/>
      <c r="F17" s="217"/>
      <c r="G17" s="217"/>
      <c r="H17" s="217"/>
      <c r="I17" s="213"/>
      <c r="J17" s="218"/>
      <c r="K17" s="219"/>
      <c r="L17" s="396"/>
      <c r="M17" s="196"/>
    </row>
    <row r="18" spans="1:13" s="201" customFormat="1" ht="30" customHeight="1" x14ac:dyDescent="0.2">
      <c r="B18" s="197"/>
      <c r="C18" s="639" t="s">
        <v>248</v>
      </c>
      <c r="D18" s="640"/>
      <c r="E18" s="440" t="s">
        <v>249</v>
      </c>
      <c r="F18" s="641" t="s">
        <v>383</v>
      </c>
      <c r="G18" s="641"/>
      <c r="H18" s="641"/>
      <c r="I18" s="441" t="s">
        <v>250</v>
      </c>
      <c r="J18" s="441" t="s">
        <v>251</v>
      </c>
      <c r="K18" s="441" t="s">
        <v>252</v>
      </c>
      <c r="L18" s="397" t="s">
        <v>49</v>
      </c>
      <c r="M18" s="198"/>
    </row>
    <row r="19" spans="1:13" s="213" customFormat="1" ht="30" customHeight="1" x14ac:dyDescent="0.2">
      <c r="A19" s="227"/>
      <c r="B19" s="207"/>
      <c r="C19" s="633" t="s">
        <v>38</v>
      </c>
      <c r="D19" s="634"/>
      <c r="E19" s="208" t="s">
        <v>481</v>
      </c>
      <c r="F19" s="635" t="s">
        <v>482</v>
      </c>
      <c r="G19" s="635"/>
      <c r="H19" s="635"/>
      <c r="I19" s="210" t="s">
        <v>483</v>
      </c>
      <c r="J19" s="398">
        <v>1</v>
      </c>
      <c r="K19" s="210">
        <v>2.1957805907173</v>
      </c>
      <c r="L19" s="211">
        <f>ROUND((J19*K19),2)</f>
        <v>2.2000000000000002</v>
      </c>
      <c r="M19" s="212"/>
    </row>
    <row r="20" spans="1:13" s="213" customFormat="1" ht="30" customHeight="1" x14ac:dyDescent="0.2">
      <c r="A20" s="227"/>
      <c r="B20" s="207"/>
      <c r="C20" s="642" t="s">
        <v>484</v>
      </c>
      <c r="D20" s="643"/>
      <c r="E20" s="437"/>
      <c r="F20" s="644"/>
      <c r="G20" s="644"/>
      <c r="H20" s="644"/>
      <c r="I20" s="437" t="s">
        <v>66</v>
      </c>
      <c r="J20" s="399">
        <v>1</v>
      </c>
      <c r="K20" s="400">
        <v>2.2000000000000002</v>
      </c>
      <c r="L20" s="401">
        <f>ROUND(SUM(L19:L19),2)</f>
        <v>2.2000000000000002</v>
      </c>
      <c r="M20" s="212"/>
    </row>
    <row r="21" spans="1:13" ht="15" customHeight="1" x14ac:dyDescent="0.2">
      <c r="A21" s="227"/>
      <c r="B21" s="214"/>
      <c r="C21" s="207"/>
      <c r="D21" s="213"/>
      <c r="E21" s="213"/>
      <c r="F21" s="217"/>
      <c r="G21" s="217"/>
      <c r="H21" s="217"/>
      <c r="I21" s="213"/>
      <c r="J21" s="218"/>
      <c r="K21" s="219"/>
      <c r="L21" s="396"/>
      <c r="M21" s="196"/>
    </row>
    <row r="22" spans="1:13" s="201" customFormat="1" ht="30" customHeight="1" x14ac:dyDescent="0.2">
      <c r="B22" s="197"/>
      <c r="C22" s="645" t="s">
        <v>248</v>
      </c>
      <c r="D22" s="646"/>
      <c r="E22" s="438" t="s">
        <v>249</v>
      </c>
      <c r="F22" s="647" t="s">
        <v>485</v>
      </c>
      <c r="G22" s="647"/>
      <c r="H22" s="647"/>
      <c r="I22" s="439" t="s">
        <v>250</v>
      </c>
      <c r="J22" s="439" t="s">
        <v>251</v>
      </c>
      <c r="K22" s="439" t="s">
        <v>252</v>
      </c>
      <c r="L22" s="402" t="s">
        <v>49</v>
      </c>
      <c r="M22" s="198"/>
    </row>
    <row r="23" spans="1:13" s="213" customFormat="1" ht="30" customHeight="1" x14ac:dyDescent="0.2">
      <c r="A23" s="227"/>
      <c r="B23" s="207"/>
      <c r="C23" s="633">
        <v>6042</v>
      </c>
      <c r="D23" s="634"/>
      <c r="E23" s="208" t="s">
        <v>96</v>
      </c>
      <c r="F23" s="635" t="s">
        <v>486</v>
      </c>
      <c r="G23" s="635"/>
      <c r="H23" s="635"/>
      <c r="I23" s="210" t="s">
        <v>66</v>
      </c>
      <c r="J23" s="392">
        <v>5.0700000000000002E-2</v>
      </c>
      <c r="K23" s="210">
        <v>40.5</v>
      </c>
      <c r="L23" s="211">
        <f>ROUND((J23*K23),2)</f>
        <v>2.0499999999999998</v>
      </c>
      <c r="M23" s="212"/>
    </row>
    <row r="24" spans="1:13" s="213" customFormat="1" ht="30" customHeight="1" x14ac:dyDescent="0.2">
      <c r="A24" s="227"/>
      <c r="B24" s="207"/>
      <c r="C24" s="633">
        <v>3356</v>
      </c>
      <c r="D24" s="634"/>
      <c r="E24" s="208" t="s">
        <v>96</v>
      </c>
      <c r="F24" s="635" t="s">
        <v>279</v>
      </c>
      <c r="G24" s="635"/>
      <c r="H24" s="635"/>
      <c r="I24" s="210" t="s">
        <v>66</v>
      </c>
      <c r="J24" s="392">
        <v>7.5899999999999995E-2</v>
      </c>
      <c r="K24" s="210">
        <v>54</v>
      </c>
      <c r="L24" s="211">
        <f>ROUND((J24*K24),2)</f>
        <v>4.0999999999999996</v>
      </c>
      <c r="M24" s="212"/>
    </row>
    <row r="25" spans="1:13" s="213" customFormat="1" ht="30" customHeight="1" x14ac:dyDescent="0.2">
      <c r="A25" s="227"/>
      <c r="B25" s="207"/>
      <c r="C25" s="636" t="s">
        <v>487</v>
      </c>
      <c r="D25" s="637"/>
      <c r="E25" s="435"/>
      <c r="F25" s="638"/>
      <c r="G25" s="638"/>
      <c r="H25" s="638"/>
      <c r="I25" s="435" t="s">
        <v>66</v>
      </c>
      <c r="J25" s="393">
        <v>1</v>
      </c>
      <c r="K25" s="394">
        <v>6.15</v>
      </c>
      <c r="L25" s="395">
        <f>ROUND(SUM(L23:L24),2)</f>
        <v>6.15</v>
      </c>
      <c r="M25" s="212"/>
    </row>
    <row r="26" spans="1:13" ht="15" customHeight="1" thickBot="1" x14ac:dyDescent="0.25">
      <c r="A26" s="227"/>
      <c r="B26" s="214"/>
      <c r="C26" s="207"/>
      <c r="D26" s="213"/>
      <c r="E26" s="213"/>
      <c r="F26" s="217"/>
      <c r="G26" s="217"/>
      <c r="H26" s="217"/>
      <c r="I26" s="213"/>
      <c r="J26" s="218"/>
      <c r="K26" s="219"/>
      <c r="L26" s="396"/>
      <c r="M26" s="196"/>
    </row>
    <row r="27" spans="1:13" s="213" customFormat="1" ht="30" customHeight="1" thickBot="1" x14ac:dyDescent="0.25">
      <c r="A27" s="227"/>
      <c r="B27" s="207"/>
      <c r="C27" s="651" t="s">
        <v>488</v>
      </c>
      <c r="D27" s="652"/>
      <c r="E27" s="436"/>
      <c r="F27" s="653"/>
      <c r="G27" s="653"/>
      <c r="H27" s="653"/>
      <c r="I27" s="436" t="s">
        <v>50</v>
      </c>
      <c r="J27" s="483">
        <v>1</v>
      </c>
      <c r="K27" s="403">
        <v>10.820000000000002</v>
      </c>
      <c r="L27" s="404">
        <f>L25+L20+L16</f>
        <v>10.820000000000002</v>
      </c>
      <c r="M27" s="212"/>
    </row>
    <row r="28" spans="1:13" ht="31.5" customHeight="1" thickBot="1" x14ac:dyDescent="0.25">
      <c r="A28" s="227"/>
      <c r="B28" s="405"/>
      <c r="C28" s="648" t="s">
        <v>489</v>
      </c>
      <c r="D28" s="649"/>
      <c r="E28" s="649"/>
      <c r="F28" s="649"/>
      <c r="G28" s="649"/>
      <c r="H28" s="649"/>
      <c r="I28" s="649"/>
      <c r="J28" s="649"/>
      <c r="K28" s="649"/>
      <c r="L28" s="650"/>
      <c r="M28" s="405"/>
    </row>
    <row r="29" spans="1:13" x14ac:dyDescent="0.2">
      <c r="B29" s="214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196"/>
    </row>
    <row r="30" spans="1:13" ht="13.5" thickBot="1" x14ac:dyDescent="0.25">
      <c r="B30" s="261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3"/>
    </row>
    <row r="37" spans="7:9" ht="14.25" x14ac:dyDescent="0.2">
      <c r="G37" s="635"/>
      <c r="H37" s="635"/>
      <c r="I37" s="635"/>
    </row>
    <row r="38" spans="7:9" ht="14.25" x14ac:dyDescent="0.2">
      <c r="G38" s="635"/>
      <c r="H38" s="635"/>
      <c r="I38" s="635"/>
    </row>
    <row r="39" spans="7:9" ht="14.25" x14ac:dyDescent="0.2">
      <c r="G39" s="635"/>
      <c r="H39" s="635"/>
      <c r="I39" s="635"/>
    </row>
  </sheetData>
  <mergeCells count="40">
    <mergeCell ref="G39:I39"/>
    <mergeCell ref="C24:D24"/>
    <mergeCell ref="F24:H24"/>
    <mergeCell ref="C25:D25"/>
    <mergeCell ref="F25:H25"/>
    <mergeCell ref="C27:D27"/>
    <mergeCell ref="F27:H27"/>
    <mergeCell ref="C23:D23"/>
    <mergeCell ref="F23:H23"/>
    <mergeCell ref="C28:L28"/>
    <mergeCell ref="G37:I37"/>
    <mergeCell ref="G38:I38"/>
    <mergeCell ref="C19:D19"/>
    <mergeCell ref="F19:H19"/>
    <mergeCell ref="C20:D20"/>
    <mergeCell ref="F20:H20"/>
    <mergeCell ref="C22:D22"/>
    <mergeCell ref="F22:H22"/>
    <mergeCell ref="C15:D15"/>
    <mergeCell ref="F15:H15"/>
    <mergeCell ref="C16:D16"/>
    <mergeCell ref="F16:H16"/>
    <mergeCell ref="C18:D18"/>
    <mergeCell ref="F18:H18"/>
    <mergeCell ref="C11:D11"/>
    <mergeCell ref="F11:I11"/>
    <mergeCell ref="C13:D13"/>
    <mergeCell ref="F13:H13"/>
    <mergeCell ref="C14:D14"/>
    <mergeCell ref="F14:H14"/>
    <mergeCell ref="C7:D7"/>
    <mergeCell ref="C8:L8"/>
    <mergeCell ref="C9:D9"/>
    <mergeCell ref="F9:I10"/>
    <mergeCell ref="C10:D10"/>
    <mergeCell ref="C3:L3"/>
    <mergeCell ref="C5:D5"/>
    <mergeCell ref="E5:L5"/>
    <mergeCell ref="C6:D6"/>
    <mergeCell ref="E6:L6"/>
  </mergeCells>
  <pageMargins left="0.98425196850393704" right="0.27559055118110237" top="0.27559055118110237" bottom="0.27559055118110237" header="0" footer="0"/>
  <pageSetup paperSize="9" scale="44" fitToHeight="30" orientation="portrait" r:id="rId1"/>
  <headerFooter>
    <oddFooter>&amp;C&amp;8Página &amp;P de &amp;N</oddFooter>
  </headerFooter>
  <rowBreaks count="1" manualBreakCount="1">
    <brk id="28" min="1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view="pageBreakPreview" zoomScale="90" zoomScaleNormal="85" zoomScaleSheetLayoutView="90" workbookViewId="0">
      <selection activeCell="C3" sqref="C3:L3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5.1406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7.5703125" style="31" customWidth="1"/>
    <col min="15" max="15" width="14.140625" style="31" bestFit="1" customWidth="1"/>
    <col min="16" max="17" width="11" style="31" bestFit="1" customWidth="1"/>
    <col min="18" max="16384" width="9.140625" style="31"/>
  </cols>
  <sheetData>
    <row r="1" spans="1:26" ht="13.5" thickBot="1" x14ac:dyDescent="0.25"/>
    <row r="2" spans="1:26" ht="12.75" customHeight="1" thickBot="1" x14ac:dyDescent="0.25">
      <c r="B2" s="192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94"/>
    </row>
    <row r="3" spans="1:26" ht="85.5" customHeight="1" thickBot="1" x14ac:dyDescent="0.25">
      <c r="B3" s="195"/>
      <c r="C3" s="603" t="s">
        <v>254</v>
      </c>
      <c r="D3" s="604"/>
      <c r="E3" s="604"/>
      <c r="F3" s="604"/>
      <c r="G3" s="604"/>
      <c r="H3" s="604"/>
      <c r="I3" s="604"/>
      <c r="J3" s="604"/>
      <c r="K3" s="604"/>
      <c r="L3" s="605"/>
      <c r="M3" s="196"/>
      <c r="N3" s="94"/>
    </row>
    <row r="4" spans="1:26" ht="15" customHeight="1" thickBot="1" x14ac:dyDescent="0.25">
      <c r="B4" s="195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196"/>
      <c r="N4" s="94"/>
    </row>
    <row r="5" spans="1:26" s="201" customFormat="1" ht="30" customHeight="1" thickBot="1" x14ac:dyDescent="0.25">
      <c r="B5" s="197"/>
      <c r="C5" s="606" t="s">
        <v>246</v>
      </c>
      <c r="D5" s="607"/>
      <c r="E5" s="608" t="s">
        <v>329</v>
      </c>
      <c r="F5" s="608"/>
      <c r="G5" s="608"/>
      <c r="H5" s="608"/>
      <c r="I5" s="608"/>
      <c r="J5" s="608"/>
      <c r="K5" s="608"/>
      <c r="L5" s="609"/>
      <c r="M5" s="198"/>
      <c r="N5" s="199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6" s="201" customFormat="1" ht="30" customHeight="1" x14ac:dyDescent="0.2">
      <c r="B6" s="197"/>
      <c r="C6" s="610" t="s">
        <v>247</v>
      </c>
      <c r="D6" s="611"/>
      <c r="E6" s="612" t="s">
        <v>524</v>
      </c>
      <c r="F6" s="612"/>
      <c r="G6" s="612"/>
      <c r="H6" s="612"/>
      <c r="I6" s="612"/>
      <c r="J6" s="612"/>
      <c r="K6" s="612"/>
      <c r="L6" s="613"/>
      <c r="M6" s="198"/>
      <c r="N6" s="199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1:26" s="201" customFormat="1" ht="30" customHeight="1" thickBot="1" x14ac:dyDescent="0.25">
      <c r="B7" s="197"/>
      <c r="C7" s="614" t="s">
        <v>256</v>
      </c>
      <c r="D7" s="615"/>
      <c r="E7" s="224" t="s">
        <v>303</v>
      </c>
      <c r="F7" s="223"/>
      <c r="G7" s="225"/>
      <c r="H7" s="225"/>
      <c r="I7" s="225"/>
      <c r="J7" s="225"/>
      <c r="K7" s="225"/>
      <c r="L7" s="226"/>
      <c r="M7" s="198"/>
      <c r="N7" s="199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</row>
    <row r="8" spans="1:26" s="201" customFormat="1" ht="30" customHeight="1" x14ac:dyDescent="0.2">
      <c r="B8" s="197"/>
      <c r="C8" s="682" t="s">
        <v>248</v>
      </c>
      <c r="D8" s="683"/>
      <c r="E8" s="444" t="s">
        <v>249</v>
      </c>
      <c r="F8" s="684" t="s">
        <v>375</v>
      </c>
      <c r="G8" s="684"/>
      <c r="H8" s="684"/>
      <c r="I8" s="445" t="s">
        <v>250</v>
      </c>
      <c r="J8" s="445" t="s">
        <v>251</v>
      </c>
      <c r="K8" s="445" t="s">
        <v>252</v>
      </c>
      <c r="L8" s="328" t="s">
        <v>49</v>
      </c>
      <c r="M8" s="198"/>
      <c r="N8" s="199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</row>
    <row r="9" spans="1:26" s="213" customFormat="1" ht="30" customHeight="1" x14ac:dyDescent="0.2">
      <c r="B9" s="207"/>
      <c r="C9" s="633">
        <v>370</v>
      </c>
      <c r="D9" s="634"/>
      <c r="E9" s="208" t="s">
        <v>96</v>
      </c>
      <c r="F9" s="635" t="s">
        <v>582</v>
      </c>
      <c r="G9" s="635"/>
      <c r="H9" s="635"/>
      <c r="I9" s="209" t="s">
        <v>45</v>
      </c>
      <c r="J9" s="210">
        <f>0.02+0.1</f>
        <v>0.12000000000000001</v>
      </c>
      <c r="K9" s="210">
        <v>71</v>
      </c>
      <c r="L9" s="211">
        <f>ROUND((J9*K9),2)</f>
        <v>8.52</v>
      </c>
      <c r="M9" s="212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</row>
    <row r="10" spans="1:26" s="213" customFormat="1" ht="30" customHeight="1" x14ac:dyDescent="0.2">
      <c r="A10" s="227"/>
      <c r="B10" s="207"/>
      <c r="C10" s="633">
        <v>4759</v>
      </c>
      <c r="D10" s="634"/>
      <c r="E10" s="208" t="s">
        <v>96</v>
      </c>
      <c r="F10" s="635" t="s">
        <v>257</v>
      </c>
      <c r="G10" s="635"/>
      <c r="H10" s="635"/>
      <c r="I10" s="209" t="s">
        <v>66</v>
      </c>
      <c r="J10" s="210">
        <v>0.4</v>
      </c>
      <c r="K10" s="210">
        <v>10.86</v>
      </c>
      <c r="L10" s="211">
        <f>ROUND((J10*K10),2)</f>
        <v>4.34</v>
      </c>
      <c r="M10" s="212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spans="1:26" s="213" customFormat="1" ht="30" customHeight="1" x14ac:dyDescent="0.2">
      <c r="A11" s="227"/>
      <c r="B11" s="207"/>
      <c r="C11" s="633">
        <v>6111</v>
      </c>
      <c r="D11" s="634"/>
      <c r="E11" s="208" t="s">
        <v>96</v>
      </c>
      <c r="F11" s="635" t="s">
        <v>253</v>
      </c>
      <c r="G11" s="635"/>
      <c r="H11" s="635"/>
      <c r="I11" s="210" t="s">
        <v>66</v>
      </c>
      <c r="J11" s="210">
        <v>2.6</v>
      </c>
      <c r="K11" s="210">
        <v>8.77</v>
      </c>
      <c r="L11" s="211">
        <f>ROUND((J11*K11),2)</f>
        <v>22.8</v>
      </c>
      <c r="M11" s="212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spans="1:26" s="213" customFormat="1" ht="30" customHeight="1" thickBot="1" x14ac:dyDescent="0.25">
      <c r="A12" s="227"/>
      <c r="B12" s="207"/>
      <c r="C12" s="660" t="s">
        <v>75</v>
      </c>
      <c r="D12" s="661"/>
      <c r="E12" s="446"/>
      <c r="F12" s="662"/>
      <c r="G12" s="662"/>
      <c r="H12" s="662"/>
      <c r="I12" s="446" t="s">
        <v>50</v>
      </c>
      <c r="J12" s="462">
        <v>1</v>
      </c>
      <c r="K12" s="329">
        <v>35.659999999999997</v>
      </c>
      <c r="L12" s="330">
        <f>ROUND(SUM(L9:L11),2)</f>
        <v>35.659999999999997</v>
      </c>
      <c r="M12" s="212"/>
      <c r="N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</row>
    <row r="13" spans="1:26" ht="15" customHeight="1" x14ac:dyDescent="0.2">
      <c r="A13" s="227"/>
      <c r="B13" s="214"/>
      <c r="C13" s="228"/>
      <c r="D13" s="228"/>
      <c r="E13" s="228"/>
      <c r="F13" s="229"/>
      <c r="G13" s="229"/>
      <c r="H13" s="229"/>
      <c r="I13" s="228"/>
      <c r="J13" s="230"/>
      <c r="K13" s="231"/>
      <c r="L13" s="232"/>
      <c r="M13" s="196"/>
    </row>
    <row r="14" spans="1:26" ht="15" customHeight="1" thickBot="1" x14ac:dyDescent="0.25">
      <c r="A14" s="227"/>
      <c r="B14" s="21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196"/>
    </row>
    <row r="15" spans="1:26" s="237" customFormat="1" ht="30" customHeight="1" thickBot="1" x14ac:dyDescent="0.25">
      <c r="A15" s="227"/>
      <c r="B15" s="233"/>
      <c r="C15" s="606" t="s">
        <v>255</v>
      </c>
      <c r="D15" s="607"/>
      <c r="E15" s="608" t="s">
        <v>261</v>
      </c>
      <c r="F15" s="608"/>
      <c r="G15" s="608"/>
      <c r="H15" s="608"/>
      <c r="I15" s="608"/>
      <c r="J15" s="608"/>
      <c r="K15" s="608"/>
      <c r="L15" s="609"/>
      <c r="M15" s="234"/>
      <c r="N15" s="235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</row>
    <row r="16" spans="1:26" s="237" customFormat="1" ht="30" customHeight="1" x14ac:dyDescent="0.2">
      <c r="A16" s="227"/>
      <c r="B16" s="233"/>
      <c r="C16" s="685" t="s">
        <v>247</v>
      </c>
      <c r="D16" s="686"/>
      <c r="E16" s="253" t="s">
        <v>262</v>
      </c>
      <c r="F16" s="252"/>
      <c r="G16" s="252"/>
      <c r="H16" s="252"/>
      <c r="I16" s="252"/>
      <c r="J16" s="252"/>
      <c r="K16" s="252"/>
      <c r="L16" s="254"/>
      <c r="M16" s="234"/>
      <c r="N16" s="235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</row>
    <row r="17" spans="1:26" s="237" customFormat="1" ht="30" customHeight="1" thickBot="1" x14ac:dyDescent="0.25">
      <c r="A17" s="227"/>
      <c r="B17" s="233"/>
      <c r="C17" s="680" t="s">
        <v>256</v>
      </c>
      <c r="D17" s="681"/>
      <c r="E17" s="256">
        <v>73629</v>
      </c>
      <c r="F17" s="255"/>
      <c r="G17" s="257"/>
      <c r="H17" s="257"/>
      <c r="I17" s="257"/>
      <c r="J17" s="257"/>
      <c r="K17" s="257"/>
      <c r="L17" s="258"/>
      <c r="M17" s="234"/>
      <c r="N17" s="235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</row>
    <row r="18" spans="1:26" s="237" customFormat="1" ht="30" customHeight="1" x14ac:dyDescent="0.2">
      <c r="A18" s="227"/>
      <c r="B18" s="233"/>
      <c r="C18" s="682" t="s">
        <v>248</v>
      </c>
      <c r="D18" s="683"/>
      <c r="E18" s="444" t="s">
        <v>249</v>
      </c>
      <c r="F18" s="684" t="s">
        <v>375</v>
      </c>
      <c r="G18" s="684"/>
      <c r="H18" s="684"/>
      <c r="I18" s="445" t="s">
        <v>250</v>
      </c>
      <c r="J18" s="445" t="s">
        <v>251</v>
      </c>
      <c r="K18" s="445" t="s">
        <v>252</v>
      </c>
      <c r="L18" s="328" t="s">
        <v>49</v>
      </c>
      <c r="M18" s="234"/>
      <c r="N18" s="235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</row>
    <row r="19" spans="1:26" s="246" customFormat="1" ht="30" customHeight="1" x14ac:dyDescent="0.2">
      <c r="A19" s="227"/>
      <c r="B19" s="241"/>
      <c r="C19" s="677">
        <v>1379</v>
      </c>
      <c r="D19" s="678"/>
      <c r="E19" s="247" t="s">
        <v>96</v>
      </c>
      <c r="F19" s="679" t="s">
        <v>263</v>
      </c>
      <c r="G19" s="679"/>
      <c r="H19" s="679"/>
      <c r="I19" s="249" t="s">
        <v>53</v>
      </c>
      <c r="J19" s="249">
        <v>1.3</v>
      </c>
      <c r="K19" s="210">
        <v>0.44</v>
      </c>
      <c r="L19" s="250">
        <f>ROUND((J19*K19),2)</f>
        <v>0.56999999999999995</v>
      </c>
      <c r="M19" s="245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</row>
    <row r="20" spans="1:26" s="246" customFormat="1" ht="30" customHeight="1" x14ac:dyDescent="0.2">
      <c r="A20" s="227"/>
      <c r="B20" s="241"/>
      <c r="C20" s="677">
        <v>4750</v>
      </c>
      <c r="D20" s="678"/>
      <c r="E20" s="247" t="s">
        <v>96</v>
      </c>
      <c r="F20" s="679" t="s">
        <v>259</v>
      </c>
      <c r="G20" s="679"/>
      <c r="H20" s="679"/>
      <c r="I20" s="249" t="s">
        <v>66</v>
      </c>
      <c r="J20" s="259">
        <v>0.60829999999999995</v>
      </c>
      <c r="K20" s="210">
        <v>11.79</v>
      </c>
      <c r="L20" s="250">
        <f>ROUND((J20*K20),2)</f>
        <v>7.17</v>
      </c>
      <c r="M20" s="245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</row>
    <row r="21" spans="1:26" s="246" customFormat="1" ht="30" customHeight="1" x14ac:dyDescent="0.2">
      <c r="A21" s="227"/>
      <c r="B21" s="241"/>
      <c r="C21" s="677">
        <v>6111</v>
      </c>
      <c r="D21" s="678"/>
      <c r="E21" s="247" t="s">
        <v>96</v>
      </c>
      <c r="F21" s="679" t="s">
        <v>253</v>
      </c>
      <c r="G21" s="679"/>
      <c r="H21" s="679"/>
      <c r="I21" s="249" t="s">
        <v>66</v>
      </c>
      <c r="J21" s="259">
        <v>0.85440000000000005</v>
      </c>
      <c r="K21" s="210">
        <v>8.77</v>
      </c>
      <c r="L21" s="250">
        <f>ROUND((J21*K21),2)</f>
        <v>7.49</v>
      </c>
      <c r="M21" s="245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</row>
    <row r="22" spans="1:26" s="246" customFormat="1" ht="30" customHeight="1" x14ac:dyDescent="0.2">
      <c r="A22" s="227"/>
      <c r="B22" s="241"/>
      <c r="C22" s="677">
        <v>1381</v>
      </c>
      <c r="D22" s="678"/>
      <c r="E22" s="247" t="s">
        <v>96</v>
      </c>
      <c r="F22" s="679" t="s">
        <v>264</v>
      </c>
      <c r="G22" s="679"/>
      <c r="H22" s="679"/>
      <c r="I22" s="249" t="s">
        <v>53</v>
      </c>
      <c r="J22" s="249">
        <v>4.5</v>
      </c>
      <c r="K22" s="210">
        <v>0.28999999999999998</v>
      </c>
      <c r="L22" s="250">
        <f>ROUND((J22*K22),2)</f>
        <v>1.31</v>
      </c>
      <c r="M22" s="245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</row>
    <row r="23" spans="1:26" s="246" customFormat="1" ht="30" customHeight="1" thickBot="1" x14ac:dyDescent="0.25">
      <c r="A23" s="227"/>
      <c r="B23" s="241"/>
      <c r="C23" s="660" t="s">
        <v>75</v>
      </c>
      <c r="D23" s="661"/>
      <c r="E23" s="446"/>
      <c r="F23" s="662"/>
      <c r="G23" s="662"/>
      <c r="H23" s="662"/>
      <c r="I23" s="446" t="s">
        <v>50</v>
      </c>
      <c r="J23" s="462">
        <v>1</v>
      </c>
      <c r="K23" s="329">
        <v>16.54</v>
      </c>
      <c r="L23" s="330">
        <f>ROUND(SUM(L19:L22),2)</f>
        <v>16.54</v>
      </c>
      <c r="M23" s="245"/>
      <c r="N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</row>
    <row r="24" spans="1:26" ht="15" customHeight="1" x14ac:dyDescent="0.2">
      <c r="A24" s="227"/>
      <c r="B24" s="21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196"/>
    </row>
    <row r="25" spans="1:26" ht="15" customHeight="1" thickBot="1" x14ac:dyDescent="0.25">
      <c r="A25" s="227"/>
      <c r="B25" s="21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196"/>
    </row>
    <row r="26" spans="1:26" s="237" customFormat="1" ht="30" customHeight="1" thickBot="1" x14ac:dyDescent="0.25">
      <c r="A26" s="227"/>
      <c r="B26" s="233"/>
      <c r="C26" s="606" t="s">
        <v>267</v>
      </c>
      <c r="D26" s="607"/>
      <c r="E26" s="608" t="s">
        <v>70</v>
      </c>
      <c r="F26" s="608"/>
      <c r="G26" s="608"/>
      <c r="H26" s="608"/>
      <c r="I26" s="608"/>
      <c r="J26" s="608"/>
      <c r="K26" s="608"/>
      <c r="L26" s="609"/>
      <c r="M26" s="234"/>
      <c r="N26" s="235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</row>
    <row r="27" spans="1:26" s="237" customFormat="1" ht="30" customHeight="1" thickBot="1" x14ac:dyDescent="0.25">
      <c r="A27" s="227"/>
      <c r="B27" s="233"/>
      <c r="C27" s="663" t="s">
        <v>247</v>
      </c>
      <c r="D27" s="664"/>
      <c r="E27" s="675" t="s">
        <v>514</v>
      </c>
      <c r="F27" s="675"/>
      <c r="G27" s="675"/>
      <c r="H27" s="675"/>
      <c r="I27" s="675"/>
      <c r="J27" s="675"/>
      <c r="K27" s="675"/>
      <c r="L27" s="676"/>
      <c r="M27" s="234"/>
      <c r="N27" s="235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</row>
    <row r="28" spans="1:26" s="237" customFormat="1" ht="30" customHeight="1" thickBot="1" x14ac:dyDescent="0.25">
      <c r="A28" s="227"/>
      <c r="B28" s="233"/>
      <c r="C28" s="663" t="s">
        <v>256</v>
      </c>
      <c r="D28" s="664"/>
      <c r="E28" s="461" t="s">
        <v>513</v>
      </c>
      <c r="F28" s="238"/>
      <c r="G28" s="239"/>
      <c r="H28" s="239"/>
      <c r="I28" s="239"/>
      <c r="J28" s="239"/>
      <c r="K28" s="239"/>
      <c r="L28" s="240"/>
      <c r="M28" s="234"/>
      <c r="N28" s="235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</row>
    <row r="29" spans="1:26" s="237" customFormat="1" ht="30" customHeight="1" x14ac:dyDescent="0.2">
      <c r="A29" s="227"/>
      <c r="B29" s="233"/>
      <c r="C29" s="665" t="s">
        <v>248</v>
      </c>
      <c r="D29" s="666"/>
      <c r="E29" s="458" t="s">
        <v>249</v>
      </c>
      <c r="F29" s="667" t="s">
        <v>526</v>
      </c>
      <c r="G29" s="668"/>
      <c r="H29" s="669"/>
      <c r="I29" s="459" t="s">
        <v>250</v>
      </c>
      <c r="J29" s="459" t="s">
        <v>251</v>
      </c>
      <c r="K29" s="459" t="s">
        <v>252</v>
      </c>
      <c r="L29" s="328" t="s">
        <v>49</v>
      </c>
      <c r="M29" s="234"/>
      <c r="N29" s="235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</row>
    <row r="30" spans="1:26" s="246" customFormat="1" ht="30" customHeight="1" x14ac:dyDescent="0.2">
      <c r="A30" s="227"/>
      <c r="B30" s="241"/>
      <c r="C30" s="670">
        <v>6111</v>
      </c>
      <c r="D30" s="671"/>
      <c r="E30" s="242" t="s">
        <v>96</v>
      </c>
      <c r="F30" s="672" t="s">
        <v>253</v>
      </c>
      <c r="G30" s="673"/>
      <c r="H30" s="674"/>
      <c r="I30" s="243" t="s">
        <v>66</v>
      </c>
      <c r="J30" s="260">
        <v>0.1</v>
      </c>
      <c r="K30" s="210">
        <v>8.77</v>
      </c>
      <c r="L30" s="244">
        <f>ROUND((J30*K30),2)</f>
        <v>0.88</v>
      </c>
      <c r="M30" s="245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</row>
    <row r="31" spans="1:26" s="246" customFormat="1" ht="30" customHeight="1" x14ac:dyDescent="0.2">
      <c r="A31" s="227"/>
      <c r="B31" s="241"/>
      <c r="C31" s="670">
        <v>4750</v>
      </c>
      <c r="D31" s="671"/>
      <c r="E31" s="247" t="s">
        <v>96</v>
      </c>
      <c r="F31" s="672" t="s">
        <v>259</v>
      </c>
      <c r="G31" s="673"/>
      <c r="H31" s="674"/>
      <c r="I31" s="248" t="s">
        <v>66</v>
      </c>
      <c r="J31" s="259">
        <v>0.1</v>
      </c>
      <c r="K31" s="210">
        <v>11.79</v>
      </c>
      <c r="L31" s="250">
        <f>ROUND((J31*K31),2)</f>
        <v>1.18</v>
      </c>
      <c r="M31" s="245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</row>
    <row r="32" spans="1:26" s="246" customFormat="1" ht="30" customHeight="1" thickBot="1" x14ac:dyDescent="0.25">
      <c r="A32" s="227"/>
      <c r="B32" s="241"/>
      <c r="C32" s="660" t="s">
        <v>75</v>
      </c>
      <c r="D32" s="661"/>
      <c r="E32" s="460"/>
      <c r="F32" s="662"/>
      <c r="G32" s="662"/>
      <c r="H32" s="662"/>
      <c r="I32" s="460" t="s">
        <v>50</v>
      </c>
      <c r="J32" s="462">
        <v>1</v>
      </c>
      <c r="K32" s="329">
        <v>2.06</v>
      </c>
      <c r="L32" s="330">
        <f>ROUND(SUM(L30:L31),2)</f>
        <v>2.06</v>
      </c>
      <c r="M32" s="245"/>
      <c r="N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</row>
    <row r="33" spans="1:13" ht="15" x14ac:dyDescent="0.2">
      <c r="A33" s="227"/>
      <c r="B33" s="21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96"/>
    </row>
    <row r="34" spans="1:13" ht="13.5" thickBot="1" x14ac:dyDescent="0.25">
      <c r="B34" s="261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3"/>
    </row>
    <row r="35" spans="1:13" ht="13.5" thickBot="1" x14ac:dyDescent="0.25">
      <c r="B35" s="261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3"/>
    </row>
    <row r="36" spans="1:13" ht="14.25" customHeight="1" x14ac:dyDescent="0.2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1:13" ht="15" x14ac:dyDescent="0.2"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</sheetData>
  <mergeCells count="45">
    <mergeCell ref="C3:L3"/>
    <mergeCell ref="C5:D5"/>
    <mergeCell ref="C6:D6"/>
    <mergeCell ref="E6:L6"/>
    <mergeCell ref="C7:D7"/>
    <mergeCell ref="E5:L5"/>
    <mergeCell ref="C10:D10"/>
    <mergeCell ref="F10:H10"/>
    <mergeCell ref="C11:D11"/>
    <mergeCell ref="F11:H11"/>
    <mergeCell ref="C8:D8"/>
    <mergeCell ref="F8:H8"/>
    <mergeCell ref="C9:D9"/>
    <mergeCell ref="F9:H9"/>
    <mergeCell ref="C12:D12"/>
    <mergeCell ref="F12:H12"/>
    <mergeCell ref="C16:D16"/>
    <mergeCell ref="E15:L15"/>
    <mergeCell ref="C15:D15"/>
    <mergeCell ref="C20:D20"/>
    <mergeCell ref="F20:H20"/>
    <mergeCell ref="C17:D17"/>
    <mergeCell ref="C18:D18"/>
    <mergeCell ref="F18:H18"/>
    <mergeCell ref="C19:D19"/>
    <mergeCell ref="F19:H19"/>
    <mergeCell ref="C27:D27"/>
    <mergeCell ref="E27:L27"/>
    <mergeCell ref="C23:D23"/>
    <mergeCell ref="F23:H23"/>
    <mergeCell ref="C21:D21"/>
    <mergeCell ref="F21:H21"/>
    <mergeCell ref="C22:D22"/>
    <mergeCell ref="F22:H22"/>
    <mergeCell ref="E26:L26"/>
    <mergeCell ref="C26:D26"/>
    <mergeCell ref="C32:D32"/>
    <mergeCell ref="F32:H32"/>
    <mergeCell ref="C28:D28"/>
    <mergeCell ref="C29:D29"/>
    <mergeCell ref="F29:H29"/>
    <mergeCell ref="C30:D30"/>
    <mergeCell ref="F30:H30"/>
    <mergeCell ref="C31:D31"/>
    <mergeCell ref="F31:H31"/>
  </mergeCells>
  <pageMargins left="0.98425196850393704" right="0.27559055118110237" top="0.27559055118110237" bottom="0.27559055118110237" header="0.39370078740157483" footer="0"/>
  <pageSetup paperSize="9" scale="49" fitToHeight="30" orientation="portrait" r:id="rId1"/>
  <headerFooter>
    <oddFooter>&amp;C&amp;8Página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1"/>
  <sheetViews>
    <sheetView showGridLines="0" view="pageBreakPreview" zoomScale="85" zoomScaleNormal="85" zoomScaleSheetLayoutView="85" workbookViewId="0">
      <selection activeCell="C2" sqref="C2:L2"/>
    </sheetView>
  </sheetViews>
  <sheetFormatPr defaultRowHeight="12.75" x14ac:dyDescent="0.2"/>
  <cols>
    <col min="1" max="1" width="9.140625" style="31"/>
    <col min="2" max="2" width="3.85546875" style="31" customWidth="1"/>
    <col min="3" max="3" width="9.140625" style="31"/>
    <col min="4" max="4" width="9" style="31" bestFit="1" customWidth="1"/>
    <col min="5" max="5" width="13.57031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9.140625" style="31"/>
    <col min="15" max="15" width="14.140625" style="31" bestFit="1" customWidth="1"/>
    <col min="16" max="16" width="11" style="31" bestFit="1" customWidth="1"/>
    <col min="17" max="16384" width="9.140625" style="31"/>
  </cols>
  <sheetData>
    <row r="1" spans="2:16" ht="12.75" customHeight="1" thickBot="1" x14ac:dyDescent="0.25">
      <c r="B1" s="192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  <c r="N1" s="94"/>
    </row>
    <row r="2" spans="2:16" ht="85.5" customHeight="1" thickBot="1" x14ac:dyDescent="0.25">
      <c r="B2" s="195"/>
      <c r="C2" s="687" t="s">
        <v>313</v>
      </c>
      <c r="D2" s="688"/>
      <c r="E2" s="688"/>
      <c r="F2" s="688"/>
      <c r="G2" s="688"/>
      <c r="H2" s="688"/>
      <c r="I2" s="688"/>
      <c r="J2" s="688"/>
      <c r="K2" s="688"/>
      <c r="L2" s="689"/>
      <c r="M2" s="196"/>
      <c r="N2" s="94"/>
    </row>
    <row r="3" spans="2:16" ht="22.5" customHeight="1" thickBot="1" x14ac:dyDescent="0.25">
      <c r="B3" s="30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196"/>
      <c r="N3" s="94"/>
      <c r="O3" s="200"/>
      <c r="P3" s="200"/>
    </row>
    <row r="4" spans="2:16" s="201" customFormat="1" ht="30" customHeight="1" thickBot="1" x14ac:dyDescent="0.25">
      <c r="B4" s="197"/>
      <c r="C4" s="690" t="s">
        <v>258</v>
      </c>
      <c r="D4" s="691"/>
      <c r="E4" s="360"/>
      <c r="F4" s="691" t="s">
        <v>312</v>
      </c>
      <c r="G4" s="691"/>
      <c r="H4" s="691"/>
      <c r="I4" s="691"/>
      <c r="J4" s="691"/>
      <c r="K4" s="691"/>
      <c r="L4" s="692"/>
      <c r="M4" s="198"/>
      <c r="N4" s="199"/>
    </row>
    <row r="5" spans="2:16" s="201" customFormat="1" ht="30" customHeight="1" thickBot="1" x14ac:dyDescent="0.25">
      <c r="B5" s="197"/>
      <c r="C5" s="693" t="s">
        <v>247</v>
      </c>
      <c r="D5" s="694"/>
      <c r="E5" s="203" t="s">
        <v>312</v>
      </c>
      <c r="F5" s="204"/>
      <c r="G5" s="204"/>
      <c r="H5" s="204"/>
      <c r="I5" s="204"/>
      <c r="J5" s="204"/>
      <c r="K5" s="204"/>
      <c r="L5" s="205"/>
      <c r="M5" s="198"/>
      <c r="N5" s="199"/>
      <c r="O5" s="200"/>
      <c r="P5" s="200"/>
    </row>
    <row r="6" spans="2:16" s="201" customFormat="1" ht="30" customHeight="1" thickBot="1" x14ac:dyDescent="0.25">
      <c r="B6" s="197"/>
      <c r="C6" s="693" t="s">
        <v>268</v>
      </c>
      <c r="D6" s="694"/>
      <c r="E6" s="206">
        <v>81701</v>
      </c>
      <c r="F6" s="202"/>
      <c r="G6" s="204"/>
      <c r="H6" s="204"/>
      <c r="I6" s="204"/>
      <c r="J6" s="204"/>
      <c r="K6" s="204"/>
      <c r="L6" s="205"/>
      <c r="M6" s="198"/>
      <c r="N6" s="199"/>
      <c r="O6" s="200"/>
      <c r="P6" s="200"/>
    </row>
    <row r="7" spans="2:16" s="201" customFormat="1" ht="30" customHeight="1" thickBot="1" x14ac:dyDescent="0.25">
      <c r="B7" s="197"/>
      <c r="C7" s="695" t="s">
        <v>248</v>
      </c>
      <c r="D7" s="696"/>
      <c r="E7" s="361" t="s">
        <v>249</v>
      </c>
      <c r="F7" s="697" t="s">
        <v>83</v>
      </c>
      <c r="G7" s="697"/>
      <c r="H7" s="697"/>
      <c r="I7" s="362" t="s">
        <v>250</v>
      </c>
      <c r="J7" s="362" t="s">
        <v>251</v>
      </c>
      <c r="K7" s="362" t="s">
        <v>252</v>
      </c>
      <c r="L7" s="334" t="s">
        <v>49</v>
      </c>
      <c r="M7" s="198"/>
      <c r="N7" s="199"/>
    </row>
    <row r="8" spans="2:16" s="213" customFormat="1" ht="30" customHeight="1" x14ac:dyDescent="0.2">
      <c r="B8" s="207"/>
      <c r="C8" s="698">
        <v>1523</v>
      </c>
      <c r="D8" s="699"/>
      <c r="E8" s="335" t="s">
        <v>96</v>
      </c>
      <c r="F8" s="700" t="s">
        <v>277</v>
      </c>
      <c r="G8" s="700"/>
      <c r="H8" s="700"/>
      <c r="I8" s="336" t="s">
        <v>45</v>
      </c>
      <c r="J8" s="337">
        <v>0.25280000000000002</v>
      </c>
      <c r="K8" s="210">
        <v>260.89999999999998</v>
      </c>
      <c r="L8" s="338">
        <f t="shared" ref="L8:L19" si="0">ROUND((J8*K8),2)</f>
        <v>65.959999999999994</v>
      </c>
      <c r="M8" s="212"/>
    </row>
    <row r="9" spans="2:16" s="213" customFormat="1" ht="30" customHeight="1" x14ac:dyDescent="0.2">
      <c r="B9" s="207"/>
      <c r="C9" s="633">
        <v>4884</v>
      </c>
      <c r="D9" s="634"/>
      <c r="E9" s="208" t="s">
        <v>96</v>
      </c>
      <c r="F9" s="635" t="s">
        <v>304</v>
      </c>
      <c r="G9" s="635"/>
      <c r="H9" s="635"/>
      <c r="I9" s="209" t="s">
        <v>45</v>
      </c>
      <c r="J9" s="264">
        <v>4.0099999999999997E-2</v>
      </c>
      <c r="K9" s="210">
        <v>400.46</v>
      </c>
      <c r="L9" s="211">
        <f t="shared" si="0"/>
        <v>16.059999999999999</v>
      </c>
      <c r="M9" s="212"/>
    </row>
    <row r="10" spans="2:16" s="213" customFormat="1" ht="30" customHeight="1" x14ac:dyDescent="0.2">
      <c r="B10" s="207"/>
      <c r="C10" s="633">
        <v>6042</v>
      </c>
      <c r="D10" s="634"/>
      <c r="E10" s="208" t="s">
        <v>96</v>
      </c>
      <c r="F10" s="701" t="s">
        <v>539</v>
      </c>
      <c r="G10" s="635"/>
      <c r="H10" s="635"/>
      <c r="I10" s="210" t="s">
        <v>45</v>
      </c>
      <c r="J10" s="264">
        <v>3.3399999999999999E-2</v>
      </c>
      <c r="K10" s="210">
        <v>271.25</v>
      </c>
      <c r="L10" s="211">
        <f t="shared" si="0"/>
        <v>9.06</v>
      </c>
      <c r="M10" s="212"/>
    </row>
    <row r="11" spans="2:16" s="213" customFormat="1" ht="30" customHeight="1" x14ac:dyDescent="0.2">
      <c r="B11" s="207"/>
      <c r="C11" s="702" t="s">
        <v>148</v>
      </c>
      <c r="D11" s="703"/>
      <c r="E11" s="208" t="s">
        <v>96</v>
      </c>
      <c r="F11" s="635" t="s">
        <v>149</v>
      </c>
      <c r="G11" s="635"/>
      <c r="H11" s="635"/>
      <c r="I11" s="210" t="s">
        <v>45</v>
      </c>
      <c r="J11" s="264">
        <v>0.48599999999999999</v>
      </c>
      <c r="K11" s="210">
        <v>98.92</v>
      </c>
      <c r="L11" s="211">
        <f t="shared" si="0"/>
        <v>48.08</v>
      </c>
      <c r="M11" s="212"/>
      <c r="O11" s="200"/>
      <c r="P11" s="200"/>
    </row>
    <row r="12" spans="2:16" s="213" customFormat="1" ht="30" customHeight="1" x14ac:dyDescent="0.2">
      <c r="B12" s="207"/>
      <c r="C12" s="704" t="s">
        <v>183</v>
      </c>
      <c r="D12" s="634"/>
      <c r="E12" s="208" t="s">
        <v>96</v>
      </c>
      <c r="F12" s="635" t="s">
        <v>308</v>
      </c>
      <c r="G12" s="635"/>
      <c r="H12" s="635"/>
      <c r="I12" s="209" t="s">
        <v>53</v>
      </c>
      <c r="J12" s="264">
        <v>21.489699999999999</v>
      </c>
      <c r="K12" s="210">
        <v>6.6</v>
      </c>
      <c r="L12" s="211">
        <f t="shared" si="0"/>
        <v>141.83000000000001</v>
      </c>
      <c r="M12" s="212"/>
      <c r="O12" s="200"/>
      <c r="P12" s="200"/>
    </row>
    <row r="13" spans="2:16" s="213" customFormat="1" ht="49.5" customHeight="1" x14ac:dyDescent="0.2">
      <c r="B13" s="207"/>
      <c r="C13" s="705">
        <v>84214</v>
      </c>
      <c r="D13" s="706"/>
      <c r="E13" s="208" t="s">
        <v>96</v>
      </c>
      <c r="F13" s="635" t="s">
        <v>561</v>
      </c>
      <c r="G13" s="635"/>
      <c r="H13" s="635"/>
      <c r="I13" s="209" t="s">
        <v>50</v>
      </c>
      <c r="J13" s="264">
        <v>1.2252000000000001</v>
      </c>
      <c r="K13" s="210">
        <v>38.04</v>
      </c>
      <c r="L13" s="211">
        <f t="shared" si="0"/>
        <v>46.61</v>
      </c>
      <c r="M13" s="212"/>
      <c r="O13" s="200"/>
      <c r="P13" s="200"/>
    </row>
    <row r="14" spans="2:16" s="213" customFormat="1" ht="30" customHeight="1" x14ac:dyDescent="0.2">
      <c r="B14" s="207"/>
      <c r="C14" s="633">
        <v>6110</v>
      </c>
      <c r="D14" s="634"/>
      <c r="E14" s="208" t="s">
        <v>96</v>
      </c>
      <c r="F14" s="635" t="s">
        <v>311</v>
      </c>
      <c r="G14" s="635"/>
      <c r="H14" s="635"/>
      <c r="I14" s="210" t="s">
        <v>45</v>
      </c>
      <c r="J14" s="264">
        <v>0.12570000000000001</v>
      </c>
      <c r="K14" s="210">
        <v>589.37</v>
      </c>
      <c r="L14" s="211">
        <f t="shared" si="0"/>
        <v>74.08</v>
      </c>
      <c r="M14" s="212"/>
      <c r="O14" s="200"/>
      <c r="P14" s="200"/>
    </row>
    <row r="15" spans="2:16" s="213" customFormat="1" ht="30" customHeight="1" x14ac:dyDescent="0.2">
      <c r="B15" s="207"/>
      <c r="C15" s="633">
        <v>4750</v>
      </c>
      <c r="D15" s="634"/>
      <c r="E15" s="208" t="s">
        <v>96</v>
      </c>
      <c r="F15" s="635" t="s">
        <v>259</v>
      </c>
      <c r="G15" s="635"/>
      <c r="H15" s="635"/>
      <c r="I15" s="209" t="s">
        <v>66</v>
      </c>
      <c r="J15" s="264">
        <f>0.2*1.3352</f>
        <v>0.26704</v>
      </c>
      <c r="K15" s="210">
        <v>11.79</v>
      </c>
      <c r="L15" s="211">
        <f t="shared" si="0"/>
        <v>3.15</v>
      </c>
      <c r="M15" s="212"/>
      <c r="P15" s="297"/>
    </row>
    <row r="16" spans="2:16" s="213" customFormat="1" ht="30" customHeight="1" x14ac:dyDescent="0.2">
      <c r="B16" s="207"/>
      <c r="C16" s="633">
        <v>6111</v>
      </c>
      <c r="D16" s="634"/>
      <c r="E16" s="208" t="s">
        <v>96</v>
      </c>
      <c r="F16" s="635" t="s">
        <v>253</v>
      </c>
      <c r="G16" s="635"/>
      <c r="H16" s="635"/>
      <c r="I16" s="209" t="s">
        <v>66</v>
      </c>
      <c r="J16" s="264">
        <f>0.25*1.3352</f>
        <v>0.33379999999999999</v>
      </c>
      <c r="K16" s="210">
        <v>8.77</v>
      </c>
      <c r="L16" s="211">
        <f t="shared" si="0"/>
        <v>2.93</v>
      </c>
      <c r="M16" s="212"/>
      <c r="P16" s="297"/>
    </row>
    <row r="17" spans="2:16" s="213" customFormat="1" ht="30" customHeight="1" x14ac:dyDescent="0.2">
      <c r="B17" s="207"/>
      <c r="C17" s="633">
        <v>370</v>
      </c>
      <c r="D17" s="634"/>
      <c r="E17" s="208" t="s">
        <v>96</v>
      </c>
      <c r="F17" s="635" t="s">
        <v>582</v>
      </c>
      <c r="G17" s="635"/>
      <c r="H17" s="635"/>
      <c r="I17" s="209" t="s">
        <v>45</v>
      </c>
      <c r="J17" s="264">
        <f>0.008*1.3352</f>
        <v>1.0681599999999999E-2</v>
      </c>
      <c r="K17" s="210">
        <v>71</v>
      </c>
      <c r="L17" s="211">
        <f t="shared" si="0"/>
        <v>0.76</v>
      </c>
      <c r="M17" s="212"/>
      <c r="P17" s="297"/>
    </row>
    <row r="18" spans="2:16" s="213" customFormat="1" ht="30" customHeight="1" x14ac:dyDescent="0.2">
      <c r="B18" s="207"/>
      <c r="C18" s="633">
        <v>1379</v>
      </c>
      <c r="D18" s="634"/>
      <c r="E18" s="208" t="s">
        <v>96</v>
      </c>
      <c r="F18" s="635" t="s">
        <v>538</v>
      </c>
      <c r="G18" s="635"/>
      <c r="H18" s="635"/>
      <c r="I18" s="209" t="s">
        <v>53</v>
      </c>
      <c r="J18" s="264">
        <f>2.5*1.3352</f>
        <v>3.3380000000000001</v>
      </c>
      <c r="K18" s="210">
        <v>0.44</v>
      </c>
      <c r="L18" s="211">
        <f t="shared" si="0"/>
        <v>1.47</v>
      </c>
      <c r="M18" s="212"/>
      <c r="P18" s="297"/>
    </row>
    <row r="19" spans="2:16" s="213" customFormat="1" ht="30" customHeight="1" x14ac:dyDescent="0.2">
      <c r="B19" s="207"/>
      <c r="C19" s="704" t="s">
        <v>299</v>
      </c>
      <c r="D19" s="634"/>
      <c r="E19" s="208" t="s">
        <v>96</v>
      </c>
      <c r="F19" s="701" t="s">
        <v>525</v>
      </c>
      <c r="G19" s="635"/>
      <c r="H19" s="635"/>
      <c r="I19" s="210" t="s">
        <v>50</v>
      </c>
      <c r="J19" s="264">
        <v>1.131</v>
      </c>
      <c r="K19" s="210">
        <v>6.5</v>
      </c>
      <c r="L19" s="211">
        <f t="shared" si="0"/>
        <v>7.35</v>
      </c>
      <c r="M19" s="212"/>
      <c r="N19" s="200"/>
      <c r="P19" s="200"/>
    </row>
    <row r="20" spans="2:16" s="213" customFormat="1" ht="30" customHeight="1" thickBot="1" x14ac:dyDescent="0.25">
      <c r="B20" s="207"/>
      <c r="C20" s="707" t="s">
        <v>75</v>
      </c>
      <c r="D20" s="708"/>
      <c r="E20" s="359"/>
      <c r="F20" s="709"/>
      <c r="G20" s="709"/>
      <c r="H20" s="709"/>
      <c r="I20" s="359" t="s">
        <v>24</v>
      </c>
      <c r="J20" s="482">
        <v>1</v>
      </c>
      <c r="K20" s="339">
        <v>417.34</v>
      </c>
      <c r="L20" s="340">
        <f>ROUND(SUM(L8:L19),2)</f>
        <v>417.34</v>
      </c>
      <c r="M20" s="212"/>
      <c r="N20" s="200"/>
      <c r="P20" s="200"/>
    </row>
    <row r="21" spans="2:16" ht="15.75" customHeight="1" thickBot="1" x14ac:dyDescent="0.25">
      <c r="B21" s="214"/>
      <c r="C21" s="94"/>
      <c r="D21" s="94"/>
      <c r="E21" s="94"/>
      <c r="F21" s="94"/>
      <c r="G21" s="94"/>
      <c r="H21" s="94"/>
      <c r="I21" s="215"/>
      <c r="J21" s="216"/>
      <c r="K21" s="94"/>
      <c r="L21" s="94"/>
      <c r="M21" s="196"/>
      <c r="P21" s="200"/>
    </row>
    <row r="22" spans="2:16" s="201" customFormat="1" ht="30" customHeight="1" thickBot="1" x14ac:dyDescent="0.25">
      <c r="B22" s="197"/>
      <c r="C22" s="690" t="s">
        <v>260</v>
      </c>
      <c r="D22" s="691"/>
      <c r="E22" s="360"/>
      <c r="F22" s="691" t="s">
        <v>310</v>
      </c>
      <c r="G22" s="691"/>
      <c r="H22" s="691"/>
      <c r="I22" s="691"/>
      <c r="J22" s="691"/>
      <c r="K22" s="691"/>
      <c r="L22" s="692"/>
      <c r="M22" s="198"/>
      <c r="P22" s="200"/>
    </row>
    <row r="23" spans="2:16" s="201" customFormat="1" ht="30" customHeight="1" thickBot="1" x14ac:dyDescent="0.25">
      <c r="B23" s="197"/>
      <c r="C23" s="693" t="s">
        <v>247</v>
      </c>
      <c r="D23" s="694"/>
      <c r="E23" s="203" t="s">
        <v>310</v>
      </c>
      <c r="F23" s="204"/>
      <c r="G23" s="204"/>
      <c r="H23" s="204"/>
      <c r="I23" s="204"/>
      <c r="J23" s="204"/>
      <c r="K23" s="204"/>
      <c r="L23" s="205"/>
      <c r="M23" s="198"/>
      <c r="N23" s="199"/>
      <c r="O23" s="200"/>
      <c r="P23" s="200"/>
    </row>
    <row r="24" spans="2:16" s="201" customFormat="1" ht="30" customHeight="1" thickBot="1" x14ac:dyDescent="0.25">
      <c r="B24" s="197"/>
      <c r="C24" s="693" t="s">
        <v>268</v>
      </c>
      <c r="D24" s="694"/>
      <c r="E24" s="206">
        <v>81702</v>
      </c>
      <c r="F24" s="202"/>
      <c r="G24" s="204"/>
      <c r="H24" s="204"/>
      <c r="I24" s="204"/>
      <c r="J24" s="204"/>
      <c r="K24" s="204"/>
      <c r="L24" s="205"/>
      <c r="M24" s="198"/>
      <c r="N24" s="199"/>
      <c r="O24" s="200"/>
      <c r="P24" s="200"/>
    </row>
    <row r="25" spans="2:16" s="201" customFormat="1" ht="30" customHeight="1" thickBot="1" x14ac:dyDescent="0.25">
      <c r="B25" s="197"/>
      <c r="C25" s="695" t="s">
        <v>248</v>
      </c>
      <c r="D25" s="696"/>
      <c r="E25" s="361" t="s">
        <v>249</v>
      </c>
      <c r="F25" s="697" t="s">
        <v>83</v>
      </c>
      <c r="G25" s="697"/>
      <c r="H25" s="697"/>
      <c r="I25" s="362" t="s">
        <v>250</v>
      </c>
      <c r="J25" s="362" t="s">
        <v>251</v>
      </c>
      <c r="K25" s="362" t="s">
        <v>252</v>
      </c>
      <c r="L25" s="334" t="s">
        <v>49</v>
      </c>
      <c r="M25" s="198"/>
      <c r="P25" s="200"/>
    </row>
    <row r="26" spans="2:16" s="213" customFormat="1" ht="30" customHeight="1" x14ac:dyDescent="0.2">
      <c r="B26" s="207"/>
      <c r="C26" s="710">
        <v>4884</v>
      </c>
      <c r="D26" s="711"/>
      <c r="E26" s="321" t="s">
        <v>96</v>
      </c>
      <c r="F26" s="712" t="s">
        <v>304</v>
      </c>
      <c r="G26" s="712"/>
      <c r="H26" s="712"/>
      <c r="I26" s="324" t="s">
        <v>45</v>
      </c>
      <c r="J26" s="331">
        <v>7.5399999999999995E-2</v>
      </c>
      <c r="K26" s="210">
        <v>400.46</v>
      </c>
      <c r="L26" s="338">
        <f t="shared" ref="L26:L37" si="1">ROUND((J26*K26),2)</f>
        <v>30.19</v>
      </c>
      <c r="M26" s="212"/>
      <c r="N26" s="200"/>
      <c r="P26" s="200"/>
    </row>
    <row r="27" spans="2:16" s="213" customFormat="1" ht="30" customHeight="1" x14ac:dyDescent="0.2">
      <c r="B27" s="207"/>
      <c r="C27" s="704" t="s">
        <v>299</v>
      </c>
      <c r="D27" s="634"/>
      <c r="E27" s="208" t="s">
        <v>96</v>
      </c>
      <c r="F27" s="701" t="s">
        <v>525</v>
      </c>
      <c r="G27" s="635"/>
      <c r="H27" s="635"/>
      <c r="I27" s="209" t="s">
        <v>50</v>
      </c>
      <c r="J27" s="264">
        <v>1.3194999999999999</v>
      </c>
      <c r="K27" s="210">
        <v>6.5</v>
      </c>
      <c r="L27" s="211">
        <f t="shared" si="1"/>
        <v>8.58</v>
      </c>
      <c r="M27" s="212"/>
      <c r="N27" s="200"/>
      <c r="P27" s="200"/>
    </row>
    <row r="28" spans="2:16" s="213" customFormat="1" ht="30" customHeight="1" x14ac:dyDescent="0.2">
      <c r="B28" s="207"/>
      <c r="C28" s="705">
        <v>1523</v>
      </c>
      <c r="D28" s="706"/>
      <c r="E28" s="208" t="s">
        <v>96</v>
      </c>
      <c r="F28" s="713" t="s">
        <v>277</v>
      </c>
      <c r="G28" s="714"/>
      <c r="H28" s="715"/>
      <c r="I28" s="209" t="s">
        <v>45</v>
      </c>
      <c r="J28" s="264">
        <v>0.33119999999999999</v>
      </c>
      <c r="K28" s="210">
        <v>260.89999999999998</v>
      </c>
      <c r="L28" s="211">
        <f t="shared" si="1"/>
        <v>86.41</v>
      </c>
      <c r="M28" s="212"/>
      <c r="N28" s="200"/>
      <c r="P28" s="200"/>
    </row>
    <row r="29" spans="2:16" s="213" customFormat="1" ht="30" customHeight="1" x14ac:dyDescent="0.2">
      <c r="B29" s="207"/>
      <c r="C29" s="633">
        <v>6110</v>
      </c>
      <c r="D29" s="634"/>
      <c r="E29" s="208" t="s">
        <v>96</v>
      </c>
      <c r="F29" s="635" t="s">
        <v>311</v>
      </c>
      <c r="G29" s="635"/>
      <c r="H29" s="635"/>
      <c r="I29" s="210" t="s">
        <v>45</v>
      </c>
      <c r="J29" s="264">
        <v>0.15709999999999999</v>
      </c>
      <c r="K29" s="210">
        <v>589.37</v>
      </c>
      <c r="L29" s="211">
        <f t="shared" si="1"/>
        <v>92.59</v>
      </c>
      <c r="M29" s="212"/>
      <c r="N29" s="200"/>
      <c r="P29" s="200"/>
    </row>
    <row r="30" spans="2:16" s="213" customFormat="1" ht="30" customHeight="1" x14ac:dyDescent="0.2">
      <c r="B30" s="207"/>
      <c r="C30" s="633">
        <v>4750</v>
      </c>
      <c r="D30" s="634"/>
      <c r="E30" s="208" t="s">
        <v>96</v>
      </c>
      <c r="F30" s="635" t="s">
        <v>259</v>
      </c>
      <c r="G30" s="635"/>
      <c r="H30" s="635"/>
      <c r="I30" s="209" t="s">
        <v>66</v>
      </c>
      <c r="J30" s="264">
        <f>0.2*1.6493</f>
        <v>0.32986000000000004</v>
      </c>
      <c r="K30" s="210">
        <v>11.79</v>
      </c>
      <c r="L30" s="211">
        <f t="shared" si="1"/>
        <v>3.89</v>
      </c>
      <c r="M30" s="212"/>
      <c r="P30" s="297"/>
    </row>
    <row r="31" spans="2:16" s="213" customFormat="1" ht="30" customHeight="1" x14ac:dyDescent="0.2">
      <c r="B31" s="207"/>
      <c r="C31" s="633">
        <v>6111</v>
      </c>
      <c r="D31" s="634"/>
      <c r="E31" s="208" t="s">
        <v>96</v>
      </c>
      <c r="F31" s="635" t="s">
        <v>253</v>
      </c>
      <c r="G31" s="635"/>
      <c r="H31" s="635"/>
      <c r="I31" s="209" t="s">
        <v>66</v>
      </c>
      <c r="J31" s="264">
        <f>0.25*1.6493</f>
        <v>0.412325</v>
      </c>
      <c r="K31" s="210">
        <v>8.77</v>
      </c>
      <c r="L31" s="211">
        <f t="shared" si="1"/>
        <v>3.62</v>
      </c>
      <c r="M31" s="212"/>
      <c r="P31" s="297"/>
    </row>
    <row r="32" spans="2:16" s="213" customFormat="1" ht="30" customHeight="1" x14ac:dyDescent="0.2">
      <c r="B32" s="207"/>
      <c r="C32" s="633">
        <v>370</v>
      </c>
      <c r="D32" s="634"/>
      <c r="E32" s="208" t="s">
        <v>96</v>
      </c>
      <c r="F32" s="635" t="s">
        <v>582</v>
      </c>
      <c r="G32" s="635"/>
      <c r="H32" s="635"/>
      <c r="I32" s="209" t="s">
        <v>45</v>
      </c>
      <c r="J32" s="264">
        <f>0.008*1.6493</f>
        <v>1.31944E-2</v>
      </c>
      <c r="K32" s="210">
        <v>71</v>
      </c>
      <c r="L32" s="211">
        <f t="shared" si="1"/>
        <v>0.94</v>
      </c>
      <c r="M32" s="212"/>
      <c r="P32" s="297"/>
    </row>
    <row r="33" spans="2:16" s="213" customFormat="1" ht="30" customHeight="1" x14ac:dyDescent="0.2">
      <c r="B33" s="207"/>
      <c r="C33" s="633">
        <v>1379</v>
      </c>
      <c r="D33" s="634"/>
      <c r="E33" s="208" t="s">
        <v>96</v>
      </c>
      <c r="F33" s="635" t="s">
        <v>538</v>
      </c>
      <c r="G33" s="635"/>
      <c r="H33" s="635"/>
      <c r="I33" s="209" t="s">
        <v>53</v>
      </c>
      <c r="J33" s="264">
        <f>2.5*1.6493</f>
        <v>4.1232499999999996</v>
      </c>
      <c r="K33" s="210">
        <v>0.44</v>
      </c>
      <c r="L33" s="211">
        <f t="shared" si="1"/>
        <v>1.81</v>
      </c>
      <c r="M33" s="212"/>
      <c r="P33" s="297"/>
    </row>
    <row r="34" spans="2:16" s="213" customFormat="1" ht="51" customHeight="1" x14ac:dyDescent="0.2">
      <c r="B34" s="207"/>
      <c r="C34" s="705">
        <v>84214</v>
      </c>
      <c r="D34" s="706"/>
      <c r="E34" s="208" t="s">
        <v>96</v>
      </c>
      <c r="F34" s="635" t="s">
        <v>516</v>
      </c>
      <c r="G34" s="635"/>
      <c r="H34" s="635"/>
      <c r="I34" s="209" t="s">
        <v>50</v>
      </c>
      <c r="J34" s="264">
        <v>1.2848999999999999</v>
      </c>
      <c r="K34" s="210">
        <v>38.04</v>
      </c>
      <c r="L34" s="211">
        <f t="shared" si="1"/>
        <v>48.88</v>
      </c>
      <c r="M34" s="212"/>
      <c r="N34" s="200"/>
      <c r="P34" s="200"/>
    </row>
    <row r="35" spans="2:16" s="213" customFormat="1" ht="30" customHeight="1" x14ac:dyDescent="0.2">
      <c r="B35" s="207"/>
      <c r="C35" s="704" t="s">
        <v>183</v>
      </c>
      <c r="D35" s="634"/>
      <c r="E35" s="208" t="s">
        <v>96</v>
      </c>
      <c r="F35" s="635" t="s">
        <v>308</v>
      </c>
      <c r="G35" s="635"/>
      <c r="H35" s="635"/>
      <c r="I35" s="209" t="s">
        <v>53</v>
      </c>
      <c r="J35" s="264">
        <v>28.154900000000001</v>
      </c>
      <c r="K35" s="210">
        <v>6.6</v>
      </c>
      <c r="L35" s="211">
        <f t="shared" si="1"/>
        <v>185.82</v>
      </c>
      <c r="M35" s="212"/>
      <c r="N35" s="200"/>
      <c r="P35" s="200"/>
    </row>
    <row r="36" spans="2:16" s="213" customFormat="1" ht="30" customHeight="1" x14ac:dyDescent="0.2">
      <c r="B36" s="207"/>
      <c r="C36" s="704" t="s">
        <v>148</v>
      </c>
      <c r="D36" s="634"/>
      <c r="E36" s="208" t="s">
        <v>96</v>
      </c>
      <c r="F36" s="635" t="s">
        <v>149</v>
      </c>
      <c r="G36" s="635"/>
      <c r="H36" s="635"/>
      <c r="I36" s="210" t="s">
        <v>45</v>
      </c>
      <c r="J36" s="264">
        <v>0.6</v>
      </c>
      <c r="K36" s="210">
        <v>98.92</v>
      </c>
      <c r="L36" s="211">
        <f t="shared" si="1"/>
        <v>59.35</v>
      </c>
      <c r="M36" s="212"/>
      <c r="N36" s="200"/>
      <c r="P36" s="200"/>
    </row>
    <row r="37" spans="2:16" s="213" customFormat="1" ht="30" customHeight="1" x14ac:dyDescent="0.2">
      <c r="B37" s="207"/>
      <c r="C37" s="633">
        <v>6042</v>
      </c>
      <c r="D37" s="634"/>
      <c r="E37" s="208" t="s">
        <v>96</v>
      </c>
      <c r="F37" s="701" t="s">
        <v>539</v>
      </c>
      <c r="G37" s="635"/>
      <c r="H37" s="635"/>
      <c r="I37" s="209" t="s">
        <v>45</v>
      </c>
      <c r="J37" s="264">
        <v>4.1200000000000001E-2</v>
      </c>
      <c r="K37" s="210">
        <v>271.25</v>
      </c>
      <c r="L37" s="211">
        <f t="shared" si="1"/>
        <v>11.18</v>
      </c>
      <c r="M37" s="212"/>
      <c r="N37" s="200"/>
      <c r="P37" s="200"/>
    </row>
    <row r="38" spans="2:16" s="213" customFormat="1" ht="30" customHeight="1" thickBot="1" x14ac:dyDescent="0.25">
      <c r="B38" s="207"/>
      <c r="C38" s="707" t="s">
        <v>75</v>
      </c>
      <c r="D38" s="708"/>
      <c r="E38" s="359"/>
      <c r="F38" s="709"/>
      <c r="G38" s="709"/>
      <c r="H38" s="709"/>
      <c r="I38" s="359" t="s">
        <v>24</v>
      </c>
      <c r="J38" s="482">
        <v>1</v>
      </c>
      <c r="K38" s="339">
        <v>533.26</v>
      </c>
      <c r="L38" s="340">
        <f>ROUND(SUM(L26:L37),2)</f>
        <v>533.26</v>
      </c>
      <c r="M38" s="212"/>
      <c r="N38" s="200"/>
      <c r="P38" s="200"/>
    </row>
    <row r="39" spans="2:16" s="213" customFormat="1" ht="16.5" customHeight="1" thickBot="1" x14ac:dyDescent="0.25">
      <c r="B39" s="207"/>
      <c r="C39" s="300"/>
      <c r="D39" s="300"/>
      <c r="E39" s="300"/>
      <c r="F39" s="300"/>
      <c r="G39" s="300"/>
      <c r="H39" s="300"/>
      <c r="I39" s="215"/>
      <c r="J39" s="299"/>
      <c r="K39" s="199"/>
      <c r="L39" s="298"/>
      <c r="M39" s="212"/>
      <c r="P39" s="297"/>
    </row>
    <row r="40" spans="2:16" s="201" customFormat="1" ht="30" customHeight="1" thickBot="1" x14ac:dyDescent="0.25">
      <c r="B40" s="197"/>
      <c r="C40" s="690" t="s">
        <v>265</v>
      </c>
      <c r="D40" s="691"/>
      <c r="E40" s="447"/>
      <c r="F40" s="691" t="s">
        <v>309</v>
      </c>
      <c r="G40" s="691"/>
      <c r="H40" s="691"/>
      <c r="I40" s="691"/>
      <c r="J40" s="691"/>
      <c r="K40" s="691"/>
      <c r="L40" s="692"/>
      <c r="M40" s="198"/>
      <c r="P40" s="200"/>
    </row>
    <row r="41" spans="2:16" s="201" customFormat="1" ht="30" customHeight="1" thickBot="1" x14ac:dyDescent="0.25">
      <c r="B41" s="197"/>
      <c r="C41" s="693" t="s">
        <v>247</v>
      </c>
      <c r="D41" s="694"/>
      <c r="E41" s="203" t="s">
        <v>309</v>
      </c>
      <c r="F41" s="204"/>
      <c r="G41" s="204"/>
      <c r="H41" s="204"/>
      <c r="I41" s="204"/>
      <c r="J41" s="204"/>
      <c r="K41" s="204"/>
      <c r="L41" s="205"/>
      <c r="M41" s="198"/>
      <c r="N41" s="199"/>
      <c r="O41" s="200"/>
      <c r="P41" s="200"/>
    </row>
    <row r="42" spans="2:16" s="201" customFormat="1" ht="30" customHeight="1" thickBot="1" x14ac:dyDescent="0.25">
      <c r="B42" s="197"/>
      <c r="C42" s="693" t="s">
        <v>268</v>
      </c>
      <c r="D42" s="694"/>
      <c r="E42" s="206">
        <v>81703</v>
      </c>
      <c r="F42" s="202"/>
      <c r="G42" s="204"/>
      <c r="H42" s="204"/>
      <c r="I42" s="204"/>
      <c r="J42" s="204"/>
      <c r="K42" s="204"/>
      <c r="L42" s="205"/>
      <c r="M42" s="198"/>
      <c r="N42" s="199"/>
      <c r="O42" s="200"/>
      <c r="P42" s="200"/>
    </row>
    <row r="43" spans="2:16" s="213" customFormat="1" ht="30" customHeight="1" thickBot="1" x14ac:dyDescent="0.25">
      <c r="B43" s="207"/>
      <c r="C43" s="695" t="s">
        <v>248</v>
      </c>
      <c r="D43" s="696"/>
      <c r="E43" s="450" t="s">
        <v>249</v>
      </c>
      <c r="F43" s="697" t="s">
        <v>83</v>
      </c>
      <c r="G43" s="697"/>
      <c r="H43" s="697"/>
      <c r="I43" s="451" t="s">
        <v>250</v>
      </c>
      <c r="J43" s="451" t="s">
        <v>251</v>
      </c>
      <c r="K43" s="451" t="s">
        <v>252</v>
      </c>
      <c r="L43" s="334" t="s">
        <v>49</v>
      </c>
      <c r="M43" s="212"/>
      <c r="N43" s="297"/>
    </row>
    <row r="44" spans="2:16" s="213" customFormat="1" ht="30" customHeight="1" x14ac:dyDescent="0.2">
      <c r="B44" s="207"/>
      <c r="C44" s="716" t="s">
        <v>299</v>
      </c>
      <c r="D44" s="711"/>
      <c r="E44" s="321" t="s">
        <v>96</v>
      </c>
      <c r="F44" s="701" t="s">
        <v>525</v>
      </c>
      <c r="G44" s="635"/>
      <c r="H44" s="635"/>
      <c r="I44" s="322" t="s">
        <v>50</v>
      </c>
      <c r="J44" s="331">
        <v>1.508</v>
      </c>
      <c r="K44" s="210">
        <v>6.5</v>
      </c>
      <c r="L44" s="338">
        <f t="shared" ref="L44:L55" si="2">ROUND((J44*K44),2)</f>
        <v>9.8000000000000007</v>
      </c>
      <c r="M44" s="212"/>
      <c r="N44" s="297"/>
    </row>
    <row r="45" spans="2:16" s="213" customFormat="1" ht="30" customHeight="1" x14ac:dyDescent="0.2">
      <c r="B45" s="207"/>
      <c r="C45" s="633">
        <v>1523</v>
      </c>
      <c r="D45" s="634"/>
      <c r="E45" s="208" t="s">
        <v>96</v>
      </c>
      <c r="F45" s="713" t="s">
        <v>277</v>
      </c>
      <c r="G45" s="714"/>
      <c r="H45" s="715"/>
      <c r="I45" s="209" t="s">
        <v>45</v>
      </c>
      <c r="J45" s="264">
        <v>0.45660000000000001</v>
      </c>
      <c r="K45" s="210">
        <v>260.89999999999998</v>
      </c>
      <c r="L45" s="211">
        <f t="shared" si="2"/>
        <v>119.13</v>
      </c>
      <c r="M45" s="212"/>
      <c r="N45" s="297"/>
    </row>
    <row r="46" spans="2:16" s="213" customFormat="1" ht="30" customHeight="1" x14ac:dyDescent="0.2">
      <c r="B46" s="207"/>
      <c r="C46" s="633">
        <v>4884</v>
      </c>
      <c r="D46" s="634"/>
      <c r="E46" s="208" t="s">
        <v>96</v>
      </c>
      <c r="F46" s="635" t="s">
        <v>304</v>
      </c>
      <c r="G46" s="635"/>
      <c r="H46" s="635"/>
      <c r="I46" s="210" t="s">
        <v>45</v>
      </c>
      <c r="J46" s="264">
        <v>0.1217</v>
      </c>
      <c r="K46" s="210">
        <v>400.46</v>
      </c>
      <c r="L46" s="211">
        <f t="shared" si="2"/>
        <v>48.74</v>
      </c>
      <c r="M46" s="212"/>
      <c r="N46" s="297"/>
      <c r="P46" s="297"/>
    </row>
    <row r="47" spans="2:16" s="213" customFormat="1" ht="48.75" customHeight="1" x14ac:dyDescent="0.2">
      <c r="B47" s="207"/>
      <c r="C47" s="705">
        <v>84214</v>
      </c>
      <c r="D47" s="706"/>
      <c r="E47" s="208" t="s">
        <v>96</v>
      </c>
      <c r="F47" s="635" t="s">
        <v>516</v>
      </c>
      <c r="G47" s="635"/>
      <c r="H47" s="635"/>
      <c r="I47" s="210" t="s">
        <v>50</v>
      </c>
      <c r="J47" s="264">
        <v>1.7562</v>
      </c>
      <c r="K47" s="210">
        <v>38.04</v>
      </c>
      <c r="L47" s="211">
        <f t="shared" si="2"/>
        <v>66.81</v>
      </c>
      <c r="M47" s="212"/>
      <c r="P47" s="297"/>
    </row>
    <row r="48" spans="2:16" s="213" customFormat="1" ht="30" customHeight="1" x14ac:dyDescent="0.2">
      <c r="B48" s="207"/>
      <c r="C48" s="704" t="s">
        <v>183</v>
      </c>
      <c r="D48" s="634"/>
      <c r="E48" s="208" t="s">
        <v>96</v>
      </c>
      <c r="F48" s="635" t="s">
        <v>308</v>
      </c>
      <c r="G48" s="635"/>
      <c r="H48" s="635"/>
      <c r="I48" s="209" t="s">
        <v>53</v>
      </c>
      <c r="J48" s="264">
        <v>38.809699999999999</v>
      </c>
      <c r="K48" s="210">
        <v>6.6</v>
      </c>
      <c r="L48" s="211">
        <f t="shared" si="2"/>
        <v>256.14</v>
      </c>
      <c r="M48" s="212"/>
      <c r="P48" s="297"/>
    </row>
    <row r="49" spans="2:16" s="213" customFormat="1" ht="30" customHeight="1" x14ac:dyDescent="0.2">
      <c r="B49" s="207"/>
      <c r="C49" s="704" t="s">
        <v>148</v>
      </c>
      <c r="D49" s="634"/>
      <c r="E49" s="208" t="s">
        <v>96</v>
      </c>
      <c r="F49" s="635" t="s">
        <v>149</v>
      </c>
      <c r="G49" s="635"/>
      <c r="H49" s="635"/>
      <c r="I49" s="209" t="s">
        <v>45</v>
      </c>
      <c r="J49" s="264">
        <v>0.72599999999999998</v>
      </c>
      <c r="K49" s="210">
        <v>98.92</v>
      </c>
      <c r="L49" s="211">
        <f t="shared" si="2"/>
        <v>71.819999999999993</v>
      </c>
      <c r="M49" s="212"/>
      <c r="N49" s="297"/>
    </row>
    <row r="50" spans="2:16" s="213" customFormat="1" ht="30" customHeight="1" x14ac:dyDescent="0.2">
      <c r="B50" s="207"/>
      <c r="C50" s="633">
        <v>6042</v>
      </c>
      <c r="D50" s="634"/>
      <c r="E50" s="208" t="s">
        <v>96</v>
      </c>
      <c r="F50" s="701" t="s">
        <v>539</v>
      </c>
      <c r="G50" s="635"/>
      <c r="H50" s="635"/>
      <c r="I50" s="209" t="s">
        <v>45</v>
      </c>
      <c r="J50" s="264">
        <v>4.9099999999999998E-2</v>
      </c>
      <c r="K50" s="210">
        <v>271.25</v>
      </c>
      <c r="L50" s="211">
        <f t="shared" si="2"/>
        <v>13.32</v>
      </c>
      <c r="M50" s="212"/>
      <c r="N50" s="297"/>
    </row>
    <row r="51" spans="2:16" s="213" customFormat="1" ht="30" customHeight="1" x14ac:dyDescent="0.2">
      <c r="B51" s="207"/>
      <c r="C51" s="633">
        <v>4750</v>
      </c>
      <c r="D51" s="634"/>
      <c r="E51" s="208" t="s">
        <v>96</v>
      </c>
      <c r="F51" s="635" t="s">
        <v>259</v>
      </c>
      <c r="G51" s="635"/>
      <c r="H51" s="635"/>
      <c r="I51" s="209" t="s">
        <v>66</v>
      </c>
      <c r="J51" s="264">
        <f>0.2*1.9635</f>
        <v>0.39270000000000005</v>
      </c>
      <c r="K51" s="210">
        <v>11.79</v>
      </c>
      <c r="L51" s="211">
        <f t="shared" si="2"/>
        <v>4.63</v>
      </c>
      <c r="M51" s="212"/>
      <c r="P51" s="297"/>
    </row>
    <row r="52" spans="2:16" s="213" customFormat="1" ht="30" customHeight="1" x14ac:dyDescent="0.2">
      <c r="B52" s="207"/>
      <c r="C52" s="633">
        <v>6111</v>
      </c>
      <c r="D52" s="634"/>
      <c r="E52" s="208" t="s">
        <v>96</v>
      </c>
      <c r="F52" s="635" t="s">
        <v>253</v>
      </c>
      <c r="G52" s="635"/>
      <c r="H52" s="635"/>
      <c r="I52" s="209" t="s">
        <v>66</v>
      </c>
      <c r="J52" s="264">
        <f>0.25*1.9635</f>
        <v>0.49087500000000001</v>
      </c>
      <c r="K52" s="210">
        <v>8.77</v>
      </c>
      <c r="L52" s="211">
        <f t="shared" si="2"/>
        <v>4.3</v>
      </c>
      <c r="M52" s="212"/>
      <c r="P52" s="297"/>
    </row>
    <row r="53" spans="2:16" s="213" customFormat="1" ht="30" customHeight="1" x14ac:dyDescent="0.2">
      <c r="B53" s="207"/>
      <c r="C53" s="633">
        <v>370</v>
      </c>
      <c r="D53" s="634"/>
      <c r="E53" s="208" t="s">
        <v>96</v>
      </c>
      <c r="F53" s="635" t="s">
        <v>582</v>
      </c>
      <c r="G53" s="635"/>
      <c r="H53" s="635"/>
      <c r="I53" s="209" t="s">
        <v>45</v>
      </c>
      <c r="J53" s="264">
        <f>0.008*1.9635</f>
        <v>1.5708E-2</v>
      </c>
      <c r="K53" s="210">
        <v>71</v>
      </c>
      <c r="L53" s="211">
        <f t="shared" si="2"/>
        <v>1.1200000000000001</v>
      </c>
      <c r="M53" s="212"/>
      <c r="P53" s="297"/>
    </row>
    <row r="54" spans="2:16" s="213" customFormat="1" ht="30" customHeight="1" x14ac:dyDescent="0.2">
      <c r="B54" s="207"/>
      <c r="C54" s="633">
        <v>1379</v>
      </c>
      <c r="D54" s="634"/>
      <c r="E54" s="208" t="s">
        <v>96</v>
      </c>
      <c r="F54" s="635" t="s">
        <v>538</v>
      </c>
      <c r="G54" s="635"/>
      <c r="H54" s="635"/>
      <c r="I54" s="209" t="s">
        <v>53</v>
      </c>
      <c r="J54" s="264">
        <f>2.5*1.9635</f>
        <v>4.9087500000000004</v>
      </c>
      <c r="K54" s="210">
        <v>0.44</v>
      </c>
      <c r="L54" s="211">
        <f t="shared" si="2"/>
        <v>2.16</v>
      </c>
      <c r="M54" s="212"/>
      <c r="P54" s="297"/>
    </row>
    <row r="55" spans="2:16" s="213" customFormat="1" ht="30" customHeight="1" x14ac:dyDescent="0.2">
      <c r="B55" s="207"/>
      <c r="C55" s="633">
        <v>6110</v>
      </c>
      <c r="D55" s="634"/>
      <c r="E55" s="208" t="s">
        <v>96</v>
      </c>
      <c r="F55" s="635" t="s">
        <v>311</v>
      </c>
      <c r="G55" s="635"/>
      <c r="H55" s="635"/>
      <c r="I55" s="209" t="s">
        <v>45</v>
      </c>
      <c r="J55" s="264">
        <v>0.1885</v>
      </c>
      <c r="K55" s="210">
        <v>589.37</v>
      </c>
      <c r="L55" s="211">
        <f t="shared" si="2"/>
        <v>111.1</v>
      </c>
      <c r="M55" s="212"/>
      <c r="P55" s="297"/>
    </row>
    <row r="56" spans="2:16" s="213" customFormat="1" ht="30" customHeight="1" thickBot="1" x14ac:dyDescent="0.25">
      <c r="B56" s="207"/>
      <c r="C56" s="707" t="s">
        <v>75</v>
      </c>
      <c r="D56" s="708"/>
      <c r="E56" s="449"/>
      <c r="F56" s="709"/>
      <c r="G56" s="709"/>
      <c r="H56" s="709"/>
      <c r="I56" s="449" t="s">
        <v>24</v>
      </c>
      <c r="J56" s="482">
        <v>1</v>
      </c>
      <c r="K56" s="339">
        <v>709.07</v>
      </c>
      <c r="L56" s="340">
        <f>ROUND(SUM(L44:L55),2)</f>
        <v>709.07</v>
      </c>
      <c r="M56" s="212"/>
      <c r="N56" s="200"/>
      <c r="P56" s="200"/>
    </row>
    <row r="57" spans="2:16" ht="15.75" thickBot="1" x14ac:dyDescent="0.25">
      <c r="B57" s="261"/>
      <c r="C57" s="265"/>
      <c r="D57" s="265"/>
      <c r="E57" s="265"/>
      <c r="F57" s="266"/>
      <c r="G57" s="266"/>
      <c r="H57" s="266"/>
      <c r="I57" s="265"/>
      <c r="J57" s="267"/>
      <c r="K57" s="268"/>
      <c r="L57" s="269"/>
      <c r="M57" s="263"/>
    </row>
    <row r="58" spans="2:16" x14ac:dyDescent="0.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2:16" x14ac:dyDescent="0.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2:16" ht="24" customHeight="1" x14ac:dyDescent="0.2">
      <c r="B60" s="94"/>
      <c r="C60" s="719"/>
      <c r="D60" s="719"/>
      <c r="E60" s="294"/>
      <c r="I60" s="296"/>
      <c r="J60" s="296"/>
      <c r="K60" s="296"/>
      <c r="L60" s="295"/>
      <c r="M60" s="94"/>
    </row>
    <row r="61" spans="2:16" ht="23.25" customHeight="1" x14ac:dyDescent="0.2">
      <c r="B61" s="94"/>
      <c r="C61" s="717"/>
      <c r="D61" s="718"/>
      <c r="E61" s="294"/>
      <c r="M61" s="94"/>
    </row>
    <row r="62" spans="2:16" ht="23.25" customHeight="1" x14ac:dyDescent="0.2">
      <c r="B62" s="94"/>
      <c r="C62" s="717"/>
      <c r="D62" s="718"/>
      <c r="E62" s="294"/>
      <c r="M62" s="94"/>
    </row>
    <row r="63" spans="2:16" ht="23.25" customHeight="1" x14ac:dyDescent="0.2">
      <c r="B63" s="94"/>
      <c r="C63" s="717"/>
      <c r="D63" s="718"/>
      <c r="E63" s="294"/>
      <c r="M63" s="94"/>
    </row>
    <row r="64" spans="2:16" ht="23.25" customHeight="1" x14ac:dyDescent="0.2">
      <c r="B64" s="94"/>
      <c r="C64" s="717"/>
      <c r="D64" s="718"/>
      <c r="E64" s="294"/>
      <c r="M64" s="94"/>
    </row>
    <row r="65" spans="2:13" ht="23.25" customHeight="1" x14ac:dyDescent="0.2">
      <c r="B65" s="94"/>
      <c r="M65" s="94"/>
    </row>
    <row r="66" spans="2:13" x14ac:dyDescent="0.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2:13" x14ac:dyDescent="0.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</row>
    <row r="68" spans="2:13" x14ac:dyDescent="0.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2:13" x14ac:dyDescent="0.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2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2:13" ht="15" x14ac:dyDescent="0.2"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</sheetData>
  <mergeCells count="102">
    <mergeCell ref="C64:D64"/>
    <mergeCell ref="C60:D60"/>
    <mergeCell ref="C61:D61"/>
    <mergeCell ref="C62:D62"/>
    <mergeCell ref="C63:D63"/>
    <mergeCell ref="C54:D54"/>
    <mergeCell ref="F54:H54"/>
    <mergeCell ref="C55:D55"/>
    <mergeCell ref="F55:H55"/>
    <mergeCell ref="C56:D56"/>
    <mergeCell ref="F56:H56"/>
    <mergeCell ref="C51:D51"/>
    <mergeCell ref="F51:H51"/>
    <mergeCell ref="C52:D52"/>
    <mergeCell ref="F52:H52"/>
    <mergeCell ref="C53:D53"/>
    <mergeCell ref="C47:D47"/>
    <mergeCell ref="F47:H47"/>
    <mergeCell ref="F53:H53"/>
    <mergeCell ref="C48:D48"/>
    <mergeCell ref="F48:H48"/>
    <mergeCell ref="C49:D49"/>
    <mergeCell ref="F49:H49"/>
    <mergeCell ref="C50:D50"/>
    <mergeCell ref="F50:H50"/>
    <mergeCell ref="C42:D42"/>
    <mergeCell ref="C43:D43"/>
    <mergeCell ref="F43:H43"/>
    <mergeCell ref="C44:D44"/>
    <mergeCell ref="F44:H44"/>
    <mergeCell ref="C45:D45"/>
    <mergeCell ref="F45:H45"/>
    <mergeCell ref="C46:D46"/>
    <mergeCell ref="F46:H46"/>
    <mergeCell ref="C36:D36"/>
    <mergeCell ref="F36:H36"/>
    <mergeCell ref="C37:D37"/>
    <mergeCell ref="F37:H37"/>
    <mergeCell ref="C38:D38"/>
    <mergeCell ref="F38:H38"/>
    <mergeCell ref="C40:D40"/>
    <mergeCell ref="F40:L40"/>
    <mergeCell ref="C41:D41"/>
    <mergeCell ref="C31:D31"/>
    <mergeCell ref="F31:H31"/>
    <mergeCell ref="C32:D32"/>
    <mergeCell ref="F32:H32"/>
    <mergeCell ref="C33:D33"/>
    <mergeCell ref="F33:H33"/>
    <mergeCell ref="C34:D34"/>
    <mergeCell ref="F34:H34"/>
    <mergeCell ref="C35:D35"/>
    <mergeCell ref="F35:H35"/>
    <mergeCell ref="C26:D26"/>
    <mergeCell ref="F26:H26"/>
    <mergeCell ref="C27:D27"/>
    <mergeCell ref="F27:H27"/>
    <mergeCell ref="C28:D28"/>
    <mergeCell ref="F28:H28"/>
    <mergeCell ref="C29:D29"/>
    <mergeCell ref="F29:H29"/>
    <mergeCell ref="C30:D30"/>
    <mergeCell ref="F30:H30"/>
    <mergeCell ref="C19:D19"/>
    <mergeCell ref="F19:H19"/>
    <mergeCell ref="C20:D20"/>
    <mergeCell ref="F20:H20"/>
    <mergeCell ref="C22:D22"/>
    <mergeCell ref="F22:L22"/>
    <mergeCell ref="C23:D23"/>
    <mergeCell ref="C24:D24"/>
    <mergeCell ref="C25:D25"/>
    <mergeCell ref="F25:H25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9:D9"/>
    <mergeCell ref="F9:H9"/>
    <mergeCell ref="C10:D10"/>
    <mergeCell ref="F10:H10"/>
    <mergeCell ref="C11:D11"/>
    <mergeCell ref="F11:H11"/>
    <mergeCell ref="C12:D12"/>
    <mergeCell ref="F12:H12"/>
    <mergeCell ref="C13:D13"/>
    <mergeCell ref="F13:H13"/>
    <mergeCell ref="C2:L2"/>
    <mergeCell ref="C4:D4"/>
    <mergeCell ref="F4:L4"/>
    <mergeCell ref="C5:D5"/>
    <mergeCell ref="C6:D6"/>
    <mergeCell ref="C7:D7"/>
    <mergeCell ref="F7:H7"/>
    <mergeCell ref="C8:D8"/>
    <mergeCell ref="F8:H8"/>
  </mergeCells>
  <pageMargins left="0.98425196850393704" right="0.27559055118110237" top="0.27559055118110237" bottom="0.27559055118110237" header="0" footer="0"/>
  <pageSetup paperSize="9" scale="46" fitToHeight="30" orientation="portrait" r:id="rId1"/>
  <headerFooter>
    <oddFooter>&amp;C&amp;8Página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showGridLines="0" view="pageBreakPreview" zoomScale="85" zoomScaleNormal="85" zoomScaleSheetLayoutView="85" workbookViewId="0">
      <selection activeCell="C2" sqref="C2:L2"/>
    </sheetView>
  </sheetViews>
  <sheetFormatPr defaultRowHeight="12.75" x14ac:dyDescent="0.2"/>
  <cols>
    <col min="1" max="1" width="9.140625" style="31"/>
    <col min="2" max="2" width="3.85546875" style="31" customWidth="1"/>
    <col min="3" max="3" width="9.140625" style="31"/>
    <col min="4" max="4" width="9" style="31" bestFit="1" customWidth="1"/>
    <col min="5" max="5" width="13.425781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9.140625" style="31"/>
    <col min="15" max="15" width="14.140625" style="31" bestFit="1" customWidth="1"/>
    <col min="16" max="17" width="11" style="31" bestFit="1" customWidth="1"/>
    <col min="18" max="16384" width="9.140625" style="31"/>
  </cols>
  <sheetData>
    <row r="1" spans="2:26" ht="12.75" customHeight="1" thickBot="1" x14ac:dyDescent="0.25">
      <c r="B1" s="192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  <c r="N1" s="94"/>
    </row>
    <row r="2" spans="2:26" ht="85.5" customHeight="1" thickBot="1" x14ac:dyDescent="0.25">
      <c r="B2" s="195"/>
      <c r="C2" s="687" t="s">
        <v>314</v>
      </c>
      <c r="D2" s="688"/>
      <c r="E2" s="688"/>
      <c r="F2" s="688"/>
      <c r="G2" s="688"/>
      <c r="H2" s="688"/>
      <c r="I2" s="688"/>
      <c r="J2" s="688"/>
      <c r="K2" s="688"/>
      <c r="L2" s="689"/>
      <c r="M2" s="196"/>
      <c r="N2" s="94"/>
    </row>
    <row r="3" spans="2:26" ht="22.5" customHeight="1" thickBot="1" x14ac:dyDescent="0.25">
      <c r="B3" s="30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196"/>
      <c r="N3" s="94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</row>
    <row r="4" spans="2:26" s="201" customFormat="1" ht="30" customHeight="1" thickBot="1" x14ac:dyDescent="0.25">
      <c r="B4" s="197"/>
      <c r="C4" s="690" t="s">
        <v>266</v>
      </c>
      <c r="D4" s="691"/>
      <c r="E4" s="342"/>
      <c r="F4" s="691" t="s">
        <v>315</v>
      </c>
      <c r="G4" s="691"/>
      <c r="H4" s="691"/>
      <c r="I4" s="691"/>
      <c r="J4" s="691"/>
      <c r="K4" s="691"/>
      <c r="L4" s="692"/>
      <c r="M4" s="198"/>
      <c r="N4" s="199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</row>
    <row r="5" spans="2:26" s="201" customFormat="1" ht="30" customHeight="1" thickBot="1" x14ac:dyDescent="0.25">
      <c r="B5" s="197"/>
      <c r="C5" s="693" t="s">
        <v>247</v>
      </c>
      <c r="D5" s="694"/>
      <c r="E5" s="203" t="s">
        <v>315</v>
      </c>
      <c r="F5" s="204"/>
      <c r="G5" s="204"/>
      <c r="H5" s="204"/>
      <c r="I5" s="204"/>
      <c r="J5" s="204"/>
      <c r="K5" s="204"/>
      <c r="L5" s="205"/>
      <c r="M5" s="198"/>
      <c r="N5" s="199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2:26" s="201" customFormat="1" ht="30" customHeight="1" thickBot="1" x14ac:dyDescent="0.25">
      <c r="B6" s="197"/>
      <c r="C6" s="693" t="s">
        <v>268</v>
      </c>
      <c r="D6" s="694"/>
      <c r="E6" s="206">
        <v>81706</v>
      </c>
      <c r="F6" s="202"/>
      <c r="G6" s="204"/>
      <c r="H6" s="204"/>
      <c r="I6" s="204"/>
      <c r="J6" s="204"/>
      <c r="K6" s="204"/>
      <c r="L6" s="205"/>
      <c r="M6" s="198"/>
      <c r="N6" s="199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2:26" s="201" customFormat="1" ht="30" customHeight="1" thickBot="1" x14ac:dyDescent="0.25">
      <c r="B7" s="197"/>
      <c r="C7" s="695" t="s">
        <v>248</v>
      </c>
      <c r="D7" s="696"/>
      <c r="E7" s="343" t="s">
        <v>249</v>
      </c>
      <c r="F7" s="697" t="s">
        <v>83</v>
      </c>
      <c r="G7" s="697"/>
      <c r="H7" s="697"/>
      <c r="I7" s="344" t="s">
        <v>250</v>
      </c>
      <c r="J7" s="344" t="s">
        <v>251</v>
      </c>
      <c r="K7" s="344" t="s">
        <v>252</v>
      </c>
      <c r="L7" s="334" t="s">
        <v>49</v>
      </c>
      <c r="M7" s="198"/>
      <c r="N7" s="199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</row>
    <row r="8" spans="2:26" s="213" customFormat="1" ht="36" customHeight="1" x14ac:dyDescent="0.2">
      <c r="B8" s="207"/>
      <c r="C8" s="720" t="s">
        <v>237</v>
      </c>
      <c r="D8" s="634"/>
      <c r="E8" s="208" t="s">
        <v>96</v>
      </c>
      <c r="F8" s="635" t="s">
        <v>544</v>
      </c>
      <c r="G8" s="635"/>
      <c r="H8" s="635"/>
      <c r="I8" s="336" t="s">
        <v>45</v>
      </c>
      <c r="J8" s="337">
        <v>3.24</v>
      </c>
      <c r="K8" s="210">
        <v>4.78</v>
      </c>
      <c r="L8" s="338">
        <f>ROUND((J8*K8),2)</f>
        <v>15.49</v>
      </c>
      <c r="M8" s="212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</row>
    <row r="9" spans="2:26" s="213" customFormat="1" ht="30" customHeight="1" x14ac:dyDescent="0.2">
      <c r="B9" s="207"/>
      <c r="C9" s="633">
        <v>73722</v>
      </c>
      <c r="D9" s="634"/>
      <c r="E9" s="208" t="s">
        <v>96</v>
      </c>
      <c r="F9" s="635" t="s">
        <v>316</v>
      </c>
      <c r="G9" s="635"/>
      <c r="H9" s="635"/>
      <c r="I9" s="209" t="s">
        <v>46</v>
      </c>
      <c r="J9" s="264">
        <v>1</v>
      </c>
      <c r="K9" s="210">
        <v>29.03</v>
      </c>
      <c r="L9" s="211">
        <f>ROUND((J9*K9),2)</f>
        <v>29.03</v>
      </c>
      <c r="M9" s="212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</row>
    <row r="10" spans="2:26" s="213" customFormat="1" ht="30" customHeight="1" x14ac:dyDescent="0.2">
      <c r="B10" s="207"/>
      <c r="C10" s="633">
        <v>7774</v>
      </c>
      <c r="D10" s="634"/>
      <c r="E10" s="208" t="s">
        <v>96</v>
      </c>
      <c r="F10" s="635" t="s">
        <v>288</v>
      </c>
      <c r="G10" s="635"/>
      <c r="H10" s="635"/>
      <c r="I10" s="210" t="s">
        <v>46</v>
      </c>
      <c r="J10" s="264">
        <v>1</v>
      </c>
      <c r="K10" s="210">
        <v>154.52000000000001</v>
      </c>
      <c r="L10" s="211">
        <f>ROUND((J10*K10),2)</f>
        <v>154.52000000000001</v>
      </c>
      <c r="M10" s="212"/>
      <c r="N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</row>
    <row r="11" spans="2:26" s="213" customFormat="1" ht="30" customHeight="1" x14ac:dyDescent="0.2">
      <c r="B11" s="207"/>
      <c r="C11" s="704" t="s">
        <v>299</v>
      </c>
      <c r="D11" s="634"/>
      <c r="E11" s="208" t="s">
        <v>96</v>
      </c>
      <c r="F11" s="635" t="s">
        <v>530</v>
      </c>
      <c r="G11" s="635"/>
      <c r="H11" s="635"/>
      <c r="I11" s="210" t="s">
        <v>50</v>
      </c>
      <c r="J11" s="264">
        <v>2.3875999999999999</v>
      </c>
      <c r="K11" s="210">
        <v>6.5</v>
      </c>
      <c r="L11" s="211">
        <f>ROUND((J11*K11),2)</f>
        <v>15.52</v>
      </c>
      <c r="M11" s="212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</row>
    <row r="12" spans="2:26" s="213" customFormat="1" ht="30" customHeight="1" x14ac:dyDescent="0.2">
      <c r="B12" s="207"/>
      <c r="C12" s="704" t="s">
        <v>302</v>
      </c>
      <c r="D12" s="634"/>
      <c r="E12" s="208" t="s">
        <v>96</v>
      </c>
      <c r="F12" s="713" t="s">
        <v>317</v>
      </c>
      <c r="G12" s="714"/>
      <c r="H12" s="715"/>
      <c r="I12" s="210" t="s">
        <v>45</v>
      </c>
      <c r="J12" s="264">
        <v>2.1158000000000001</v>
      </c>
      <c r="K12" s="210">
        <v>8.26</v>
      </c>
      <c r="L12" s="211">
        <f>ROUND((J12*K12),2)</f>
        <v>17.48</v>
      </c>
      <c r="M12" s="212"/>
      <c r="N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</row>
    <row r="13" spans="2:26" s="213" customFormat="1" ht="30" customHeight="1" thickBot="1" x14ac:dyDescent="0.25">
      <c r="B13" s="207"/>
      <c r="C13" s="707" t="s">
        <v>75</v>
      </c>
      <c r="D13" s="708"/>
      <c r="E13" s="345"/>
      <c r="F13" s="709"/>
      <c r="G13" s="709"/>
      <c r="H13" s="709"/>
      <c r="I13" s="345" t="s">
        <v>46</v>
      </c>
      <c r="J13" s="482">
        <v>1</v>
      </c>
      <c r="K13" s="339">
        <v>232.04</v>
      </c>
      <c r="L13" s="340">
        <f>ROUND(SUM(L8:L12),2)</f>
        <v>232.04</v>
      </c>
      <c r="M13" s="212"/>
      <c r="N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</row>
    <row r="14" spans="2:26" ht="15.75" customHeight="1" thickBot="1" x14ac:dyDescent="0.25">
      <c r="B14" s="214"/>
      <c r="C14" s="94"/>
      <c r="D14" s="94"/>
      <c r="E14" s="94"/>
      <c r="F14" s="94"/>
      <c r="G14" s="94"/>
      <c r="H14" s="94"/>
      <c r="I14" s="215"/>
      <c r="J14" s="216"/>
      <c r="K14" s="94"/>
      <c r="L14" s="94"/>
      <c r="M14" s="196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</row>
    <row r="15" spans="2:26" s="201" customFormat="1" ht="30" customHeight="1" thickBot="1" x14ac:dyDescent="0.25">
      <c r="B15" s="197"/>
      <c r="C15" s="690" t="s">
        <v>527</v>
      </c>
      <c r="D15" s="691"/>
      <c r="E15" s="342"/>
      <c r="F15" s="691" t="s">
        <v>318</v>
      </c>
      <c r="G15" s="691"/>
      <c r="H15" s="691"/>
      <c r="I15" s="691"/>
      <c r="J15" s="691"/>
      <c r="K15" s="691"/>
      <c r="L15" s="692"/>
      <c r="M15" s="198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</row>
    <row r="16" spans="2:26" s="201" customFormat="1" ht="30" customHeight="1" thickBot="1" x14ac:dyDescent="0.25">
      <c r="B16" s="197"/>
      <c r="C16" s="693" t="s">
        <v>247</v>
      </c>
      <c r="D16" s="694"/>
      <c r="E16" s="203" t="s">
        <v>318</v>
      </c>
      <c r="F16" s="204"/>
      <c r="G16" s="204"/>
      <c r="H16" s="204"/>
      <c r="I16" s="204"/>
      <c r="J16" s="204"/>
      <c r="K16" s="204"/>
      <c r="L16" s="205"/>
      <c r="M16" s="198"/>
      <c r="N16" s="199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</row>
    <row r="17" spans="2:26" s="201" customFormat="1" ht="30" customHeight="1" thickBot="1" x14ac:dyDescent="0.25">
      <c r="B17" s="197"/>
      <c r="C17" s="693" t="s">
        <v>268</v>
      </c>
      <c r="D17" s="694"/>
      <c r="E17" s="206">
        <v>81707</v>
      </c>
      <c r="F17" s="202"/>
      <c r="G17" s="204"/>
      <c r="H17" s="204"/>
      <c r="I17" s="204"/>
      <c r="J17" s="204"/>
      <c r="K17" s="204"/>
      <c r="L17" s="205"/>
      <c r="M17" s="198"/>
      <c r="N17" s="199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</row>
    <row r="18" spans="2:26" s="201" customFormat="1" ht="30" customHeight="1" thickBot="1" x14ac:dyDescent="0.25">
      <c r="B18" s="197"/>
      <c r="C18" s="695" t="s">
        <v>248</v>
      </c>
      <c r="D18" s="696"/>
      <c r="E18" s="343" t="s">
        <v>249</v>
      </c>
      <c r="F18" s="697" t="s">
        <v>83</v>
      </c>
      <c r="G18" s="697"/>
      <c r="H18" s="697"/>
      <c r="I18" s="344" t="s">
        <v>250</v>
      </c>
      <c r="J18" s="344" t="s">
        <v>251</v>
      </c>
      <c r="K18" s="344" t="s">
        <v>252</v>
      </c>
      <c r="L18" s="334" t="s">
        <v>49</v>
      </c>
      <c r="M18" s="198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</row>
    <row r="19" spans="2:26" s="213" customFormat="1" ht="30" customHeight="1" x14ac:dyDescent="0.2">
      <c r="B19" s="207"/>
      <c r="C19" s="716" t="s">
        <v>299</v>
      </c>
      <c r="D19" s="711"/>
      <c r="E19" s="321" t="s">
        <v>96</v>
      </c>
      <c r="F19" s="635" t="s">
        <v>530</v>
      </c>
      <c r="G19" s="635"/>
      <c r="H19" s="635"/>
      <c r="I19" s="324" t="s">
        <v>50</v>
      </c>
      <c r="J19" s="331">
        <v>3.0158999999999998</v>
      </c>
      <c r="K19" s="210">
        <v>6.5</v>
      </c>
      <c r="L19" s="338">
        <f>ROUND((J19*K19),2)</f>
        <v>19.600000000000001</v>
      </c>
      <c r="M19" s="212"/>
      <c r="N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</row>
    <row r="20" spans="2:26" s="213" customFormat="1" ht="30" customHeight="1" x14ac:dyDescent="0.2">
      <c r="B20" s="207"/>
      <c r="C20" s="633">
        <v>73720</v>
      </c>
      <c r="D20" s="634"/>
      <c r="E20" s="208" t="s">
        <v>96</v>
      </c>
      <c r="F20" s="701" t="s">
        <v>319</v>
      </c>
      <c r="G20" s="635"/>
      <c r="H20" s="635"/>
      <c r="I20" s="209" t="s">
        <v>46</v>
      </c>
      <c r="J20" s="264">
        <v>1</v>
      </c>
      <c r="K20" s="210">
        <v>60.47</v>
      </c>
      <c r="L20" s="211">
        <f>ROUND((J20*K20),2)</f>
        <v>60.47</v>
      </c>
      <c r="M20" s="212"/>
      <c r="N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</row>
    <row r="21" spans="2:26" s="213" customFormat="1" ht="30" customHeight="1" x14ac:dyDescent="0.2">
      <c r="B21" s="207"/>
      <c r="C21" s="633">
        <v>7773</v>
      </c>
      <c r="D21" s="634"/>
      <c r="E21" s="208" t="s">
        <v>96</v>
      </c>
      <c r="F21" s="635" t="s">
        <v>289</v>
      </c>
      <c r="G21" s="635"/>
      <c r="H21" s="635"/>
      <c r="I21" s="210" t="s">
        <v>46</v>
      </c>
      <c r="J21" s="264">
        <v>1</v>
      </c>
      <c r="K21" s="210">
        <v>250.36</v>
      </c>
      <c r="L21" s="211">
        <f>ROUND((J21*K21),2)</f>
        <v>250.36</v>
      </c>
      <c r="M21" s="212"/>
      <c r="N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</row>
    <row r="22" spans="2:26" s="213" customFormat="1" ht="30" customHeight="1" x14ac:dyDescent="0.2">
      <c r="B22" s="207"/>
      <c r="C22" s="633">
        <v>73599</v>
      </c>
      <c r="D22" s="634"/>
      <c r="E22" s="208" t="s">
        <v>96</v>
      </c>
      <c r="F22" s="635" t="s">
        <v>320</v>
      </c>
      <c r="G22" s="635"/>
      <c r="H22" s="635"/>
      <c r="I22" s="209" t="s">
        <v>45</v>
      </c>
      <c r="J22" s="264">
        <v>4</v>
      </c>
      <c r="K22" s="210">
        <v>7.7</v>
      </c>
      <c r="L22" s="211">
        <f>ROUND((J22*K22),2)</f>
        <v>30.8</v>
      </c>
      <c r="M22" s="212"/>
      <c r="N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spans="2:26" s="213" customFormat="1" ht="30" customHeight="1" x14ac:dyDescent="0.2">
      <c r="B23" s="207"/>
      <c r="C23" s="704" t="s">
        <v>302</v>
      </c>
      <c r="D23" s="634"/>
      <c r="E23" s="208" t="s">
        <v>96</v>
      </c>
      <c r="F23" s="713" t="s">
        <v>317</v>
      </c>
      <c r="G23" s="714"/>
      <c r="H23" s="715"/>
      <c r="I23" s="210" t="s">
        <v>45</v>
      </c>
      <c r="J23" s="264">
        <v>2.4697</v>
      </c>
      <c r="K23" s="210">
        <v>8.26</v>
      </c>
      <c r="L23" s="211">
        <f>ROUND((J23*K23),2)</f>
        <v>20.399999999999999</v>
      </c>
      <c r="M23" s="212"/>
      <c r="N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4" spans="2:26" s="213" customFormat="1" ht="30" customHeight="1" thickBot="1" x14ac:dyDescent="0.25">
      <c r="B24" s="207"/>
      <c r="C24" s="721" t="s">
        <v>75</v>
      </c>
      <c r="D24" s="722"/>
      <c r="E24" s="345"/>
      <c r="F24" s="723"/>
      <c r="G24" s="723"/>
      <c r="H24" s="723"/>
      <c r="I24" s="345" t="s">
        <v>46</v>
      </c>
      <c r="J24" s="482">
        <v>1</v>
      </c>
      <c r="K24" s="339">
        <v>381.63</v>
      </c>
      <c r="L24" s="340">
        <f>ROUND(SUM(L19:L23),2)</f>
        <v>381.63</v>
      </c>
      <c r="M24" s="212"/>
      <c r="N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</row>
    <row r="25" spans="2:26" s="213" customFormat="1" ht="16.5" customHeight="1" thickBot="1" x14ac:dyDescent="0.25">
      <c r="B25" s="207"/>
      <c r="C25" s="300"/>
      <c r="D25" s="300"/>
      <c r="E25" s="300"/>
      <c r="F25" s="300"/>
      <c r="G25" s="300"/>
      <c r="H25" s="300"/>
      <c r="I25" s="215"/>
      <c r="J25" s="299"/>
      <c r="K25" s="94"/>
      <c r="L25" s="300"/>
      <c r="M25" s="212"/>
      <c r="P25" s="297"/>
    </row>
    <row r="26" spans="2:26" s="201" customFormat="1" ht="30" customHeight="1" thickBot="1" x14ac:dyDescent="0.25">
      <c r="B26" s="197"/>
      <c r="C26" s="690" t="s">
        <v>269</v>
      </c>
      <c r="D26" s="691"/>
      <c r="E26" s="342"/>
      <c r="F26" s="691" t="s">
        <v>321</v>
      </c>
      <c r="G26" s="691"/>
      <c r="H26" s="691"/>
      <c r="I26" s="691"/>
      <c r="J26" s="691"/>
      <c r="K26" s="691"/>
      <c r="L26" s="692"/>
      <c r="M26" s="198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</row>
    <row r="27" spans="2:26" s="201" customFormat="1" ht="30" customHeight="1" thickBot="1" x14ac:dyDescent="0.25">
      <c r="B27" s="197"/>
      <c r="C27" s="693" t="s">
        <v>247</v>
      </c>
      <c r="D27" s="694"/>
      <c r="E27" s="203" t="s">
        <v>321</v>
      </c>
      <c r="F27" s="204"/>
      <c r="G27" s="204"/>
      <c r="H27" s="204"/>
      <c r="I27" s="204"/>
      <c r="J27" s="204"/>
      <c r="K27" s="204"/>
      <c r="L27" s="205"/>
      <c r="M27" s="198"/>
      <c r="N27" s="199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</row>
    <row r="28" spans="2:26" s="201" customFormat="1" ht="30" customHeight="1" thickBot="1" x14ac:dyDescent="0.25">
      <c r="B28" s="197"/>
      <c r="C28" s="693" t="s">
        <v>268</v>
      </c>
      <c r="D28" s="694"/>
      <c r="E28" s="206">
        <v>81708</v>
      </c>
      <c r="F28" s="202"/>
      <c r="G28" s="204"/>
      <c r="H28" s="204"/>
      <c r="I28" s="204"/>
      <c r="J28" s="204"/>
      <c r="K28" s="204"/>
      <c r="L28" s="205"/>
      <c r="M28" s="198"/>
      <c r="N28" s="199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</row>
    <row r="29" spans="2:26" s="213" customFormat="1" ht="30" customHeight="1" thickBot="1" x14ac:dyDescent="0.25">
      <c r="B29" s="207"/>
      <c r="C29" s="695" t="s">
        <v>248</v>
      </c>
      <c r="D29" s="696"/>
      <c r="E29" s="343" t="s">
        <v>249</v>
      </c>
      <c r="F29" s="697" t="s">
        <v>83</v>
      </c>
      <c r="G29" s="697"/>
      <c r="H29" s="697"/>
      <c r="I29" s="344" t="s">
        <v>250</v>
      </c>
      <c r="J29" s="344" t="s">
        <v>251</v>
      </c>
      <c r="K29" s="344" t="s">
        <v>252</v>
      </c>
      <c r="L29" s="334" t="s">
        <v>49</v>
      </c>
      <c r="M29" s="212"/>
      <c r="N29" s="297"/>
    </row>
    <row r="30" spans="2:26" s="213" customFormat="1" ht="30" customHeight="1" x14ac:dyDescent="0.2">
      <c r="B30" s="207"/>
      <c r="C30" s="716" t="s">
        <v>299</v>
      </c>
      <c r="D30" s="711"/>
      <c r="E30" s="321" t="s">
        <v>96</v>
      </c>
      <c r="F30" s="635" t="s">
        <v>530</v>
      </c>
      <c r="G30" s="635"/>
      <c r="H30" s="635"/>
      <c r="I30" s="324" t="s">
        <v>50</v>
      </c>
      <c r="J30" s="331">
        <v>3.6442999999999999</v>
      </c>
      <c r="K30" s="210">
        <v>6.5</v>
      </c>
      <c r="L30" s="338">
        <f>ROUND((J30*K30),2)</f>
        <v>23.69</v>
      </c>
      <c r="M30" s="212"/>
      <c r="N30" s="297"/>
    </row>
    <row r="31" spans="2:26" s="213" customFormat="1" ht="30" customHeight="1" x14ac:dyDescent="0.2">
      <c r="B31" s="207"/>
      <c r="C31" s="633">
        <v>73721</v>
      </c>
      <c r="D31" s="634"/>
      <c r="E31" s="208" t="s">
        <v>96</v>
      </c>
      <c r="F31" s="701" t="s">
        <v>529</v>
      </c>
      <c r="G31" s="635"/>
      <c r="H31" s="635"/>
      <c r="I31" s="209" t="s">
        <v>46</v>
      </c>
      <c r="J31" s="264">
        <v>1</v>
      </c>
      <c r="K31" s="210">
        <v>91.09</v>
      </c>
      <c r="L31" s="211">
        <f>ROUND((J31*K31),2)</f>
        <v>91.09</v>
      </c>
      <c r="M31" s="212"/>
      <c r="N31" s="297"/>
    </row>
    <row r="32" spans="2:26" s="213" customFormat="1" ht="30" customHeight="1" x14ac:dyDescent="0.2">
      <c r="B32" s="207"/>
      <c r="C32" s="633">
        <v>7735</v>
      </c>
      <c r="D32" s="634"/>
      <c r="E32" s="208" t="s">
        <v>96</v>
      </c>
      <c r="F32" s="635" t="s">
        <v>290</v>
      </c>
      <c r="G32" s="635"/>
      <c r="H32" s="635"/>
      <c r="I32" s="210" t="s">
        <v>46</v>
      </c>
      <c r="J32" s="264">
        <v>1</v>
      </c>
      <c r="K32" s="210">
        <v>471.53</v>
      </c>
      <c r="L32" s="211">
        <f>ROUND((J32*K32),2)</f>
        <v>471.53</v>
      </c>
      <c r="M32" s="212"/>
      <c r="N32" s="297"/>
      <c r="P32" s="297"/>
    </row>
    <row r="33" spans="2:26" s="213" customFormat="1" ht="30" customHeight="1" x14ac:dyDescent="0.2">
      <c r="B33" s="207"/>
      <c r="C33" s="633">
        <v>73599</v>
      </c>
      <c r="D33" s="634"/>
      <c r="E33" s="208" t="s">
        <v>96</v>
      </c>
      <c r="F33" s="635" t="s">
        <v>320</v>
      </c>
      <c r="G33" s="635"/>
      <c r="H33" s="635"/>
      <c r="I33" s="209" t="s">
        <v>45</v>
      </c>
      <c r="J33" s="264">
        <v>4.84</v>
      </c>
      <c r="K33" s="210">
        <v>7.7</v>
      </c>
      <c r="L33" s="211">
        <f>ROUND((J33*K33),2)</f>
        <v>37.270000000000003</v>
      </c>
      <c r="M33" s="212"/>
      <c r="P33" s="297"/>
    </row>
    <row r="34" spans="2:26" s="213" customFormat="1" ht="30" customHeight="1" x14ac:dyDescent="0.2">
      <c r="B34" s="207"/>
      <c r="C34" s="704" t="s">
        <v>302</v>
      </c>
      <c r="D34" s="634"/>
      <c r="E34" s="208" t="s">
        <v>96</v>
      </c>
      <c r="F34" s="713" t="s">
        <v>317</v>
      </c>
      <c r="G34" s="714"/>
      <c r="H34" s="715"/>
      <c r="I34" s="210" t="s">
        <v>45</v>
      </c>
      <c r="J34" s="264">
        <v>2.8397000000000001</v>
      </c>
      <c r="K34" s="210">
        <v>8.26</v>
      </c>
      <c r="L34" s="211">
        <f>ROUND((J34*K34),2)</f>
        <v>23.46</v>
      </c>
      <c r="M34" s="212"/>
      <c r="P34" s="297"/>
    </row>
    <row r="35" spans="2:26" s="213" customFormat="1" ht="30" customHeight="1" thickBot="1" x14ac:dyDescent="0.25">
      <c r="B35" s="207"/>
      <c r="C35" s="707" t="s">
        <v>75</v>
      </c>
      <c r="D35" s="708"/>
      <c r="E35" s="345"/>
      <c r="F35" s="709"/>
      <c r="G35" s="709"/>
      <c r="H35" s="709"/>
      <c r="I35" s="345" t="s">
        <v>46</v>
      </c>
      <c r="J35" s="482">
        <v>1</v>
      </c>
      <c r="K35" s="339">
        <v>647.04</v>
      </c>
      <c r="L35" s="340">
        <f>ROUND(SUM(L30:L34),2)</f>
        <v>647.04</v>
      </c>
      <c r="M35" s="212"/>
      <c r="N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</row>
    <row r="36" spans="2:26" ht="15" x14ac:dyDescent="0.2">
      <c r="B36" s="214"/>
      <c r="C36" s="213"/>
      <c r="D36" s="213"/>
      <c r="E36" s="213"/>
      <c r="F36" s="217"/>
      <c r="G36" s="217"/>
      <c r="H36" s="217"/>
      <c r="I36" s="213"/>
      <c r="J36" s="218"/>
      <c r="K36" s="219"/>
      <c r="L36" s="220"/>
      <c r="M36" s="196"/>
    </row>
    <row r="37" spans="2:26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</row>
    <row r="38" spans="2:26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2:26" x14ac:dyDescent="0.2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2:26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2:26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2:26" x14ac:dyDescent="0.2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</row>
    <row r="43" spans="2:26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2:26" x14ac:dyDescent="0.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</row>
    <row r="45" spans="2:26" x14ac:dyDescent="0.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</row>
    <row r="46" spans="2:26" x14ac:dyDescent="0.2"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</row>
    <row r="47" spans="2:26" x14ac:dyDescent="0.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</row>
    <row r="48" spans="2:26" x14ac:dyDescent="0.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2:13" x14ac:dyDescent="0.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2:13" ht="15" x14ac:dyDescent="0.2"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</row>
  </sheetData>
  <mergeCells count="55">
    <mergeCell ref="C34:D34"/>
    <mergeCell ref="F34:H34"/>
    <mergeCell ref="C35:D35"/>
    <mergeCell ref="F35:H35"/>
    <mergeCell ref="C31:D31"/>
    <mergeCell ref="F31:H31"/>
    <mergeCell ref="C32:D32"/>
    <mergeCell ref="F32:H32"/>
    <mergeCell ref="C33:D33"/>
    <mergeCell ref="F33:H33"/>
    <mergeCell ref="C27:D27"/>
    <mergeCell ref="C28:D28"/>
    <mergeCell ref="C29:D29"/>
    <mergeCell ref="F29:H29"/>
    <mergeCell ref="C30:D30"/>
    <mergeCell ref="F30:H30"/>
    <mergeCell ref="C23:D23"/>
    <mergeCell ref="F23:H23"/>
    <mergeCell ref="C24:D24"/>
    <mergeCell ref="F24:H24"/>
    <mergeCell ref="C26:D26"/>
    <mergeCell ref="F26:L26"/>
    <mergeCell ref="C20:D20"/>
    <mergeCell ref="F20:H20"/>
    <mergeCell ref="C21:D21"/>
    <mergeCell ref="F21:H21"/>
    <mergeCell ref="C22:D22"/>
    <mergeCell ref="F22:H22"/>
    <mergeCell ref="C17:D17"/>
    <mergeCell ref="C18:D18"/>
    <mergeCell ref="F18:H18"/>
    <mergeCell ref="C19:D19"/>
    <mergeCell ref="F19:H19"/>
    <mergeCell ref="C13:D13"/>
    <mergeCell ref="F13:H13"/>
    <mergeCell ref="C15:D15"/>
    <mergeCell ref="F15:L15"/>
    <mergeCell ref="C16:D16"/>
    <mergeCell ref="C11:D11"/>
    <mergeCell ref="F11:H11"/>
    <mergeCell ref="C10:D10"/>
    <mergeCell ref="F10:H10"/>
    <mergeCell ref="C12:D12"/>
    <mergeCell ref="F12:H12"/>
    <mergeCell ref="C7:D7"/>
    <mergeCell ref="F7:H7"/>
    <mergeCell ref="C8:D8"/>
    <mergeCell ref="F8:H8"/>
    <mergeCell ref="C9:D9"/>
    <mergeCell ref="F9:H9"/>
    <mergeCell ref="C2:L2"/>
    <mergeCell ref="C4:D4"/>
    <mergeCell ref="F4:L4"/>
    <mergeCell ref="C5:D5"/>
    <mergeCell ref="C6:D6"/>
  </mergeCells>
  <pageMargins left="0.98425196850393704" right="0.27559055118110237" top="0.27559055118110237" bottom="0.27559055118110237" header="0" footer="0"/>
  <pageSetup paperSize="9" scale="50" orientation="portrait" r:id="rId1"/>
  <headerFooter>
    <oddFooter>&amp;C&amp;8Página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4"/>
  <sheetViews>
    <sheetView showGridLines="0" view="pageBreakPreview" zoomScaleNormal="85" zoomScaleSheetLayoutView="100" workbookViewId="0">
      <selection activeCell="C2" sqref="C2:L2"/>
    </sheetView>
  </sheetViews>
  <sheetFormatPr defaultRowHeight="12.75" x14ac:dyDescent="0.2"/>
  <cols>
    <col min="1" max="1" width="9.140625" style="31"/>
    <col min="2" max="2" width="3.85546875" style="31" customWidth="1"/>
    <col min="3" max="4" width="9.140625" style="31"/>
    <col min="5" max="5" width="15.140625" style="31" customWidth="1"/>
    <col min="6" max="7" width="9.140625" style="31"/>
    <col min="8" max="8" width="69.28515625" style="31" customWidth="1"/>
    <col min="9" max="9" width="9.140625" style="31"/>
    <col min="10" max="10" width="14.42578125" style="31" customWidth="1"/>
    <col min="11" max="11" width="15.28515625" style="31" bestFit="1" customWidth="1"/>
    <col min="12" max="12" width="15.42578125" style="31" bestFit="1" customWidth="1"/>
    <col min="13" max="13" width="3.85546875" style="31" customWidth="1"/>
    <col min="14" max="14" width="7.5703125" style="31" customWidth="1"/>
    <col min="15" max="15" width="14.140625" style="31" bestFit="1" customWidth="1"/>
    <col min="16" max="17" width="11" style="31" bestFit="1" customWidth="1"/>
    <col min="18" max="16384" width="9.140625" style="31"/>
  </cols>
  <sheetData>
    <row r="1" spans="2:26" ht="12.75" customHeight="1" thickBot="1" x14ac:dyDescent="0.25">
      <c r="B1" s="9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94"/>
      <c r="N1" s="94"/>
    </row>
    <row r="2" spans="2:26" ht="85.5" customHeight="1" thickBot="1" x14ac:dyDescent="0.25">
      <c r="B2" s="454"/>
      <c r="C2" s="603" t="s">
        <v>463</v>
      </c>
      <c r="D2" s="604"/>
      <c r="E2" s="604"/>
      <c r="F2" s="604"/>
      <c r="G2" s="604"/>
      <c r="H2" s="604"/>
      <c r="I2" s="604"/>
      <c r="J2" s="604"/>
      <c r="K2" s="604"/>
      <c r="L2" s="605"/>
      <c r="M2" s="94"/>
      <c r="N2" s="94"/>
    </row>
    <row r="3" spans="2:26" s="201" customFormat="1" ht="30" customHeight="1" thickBot="1" x14ac:dyDescent="0.25">
      <c r="B3" s="199"/>
      <c r="C3" s="690" t="s">
        <v>378</v>
      </c>
      <c r="D3" s="691"/>
      <c r="E3" s="447"/>
      <c r="F3" s="691" t="s">
        <v>464</v>
      </c>
      <c r="G3" s="691"/>
      <c r="H3" s="691"/>
      <c r="I3" s="691"/>
      <c r="J3" s="691"/>
      <c r="K3" s="691"/>
      <c r="L3" s="692"/>
      <c r="M3" s="199"/>
      <c r="N3" s="199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</row>
    <row r="4" spans="2:26" s="201" customFormat="1" ht="30" customHeight="1" thickBot="1" x14ac:dyDescent="0.25">
      <c r="B4" s="199"/>
      <c r="C4" s="693" t="s">
        <v>247</v>
      </c>
      <c r="D4" s="694"/>
      <c r="E4" s="203" t="s">
        <v>464</v>
      </c>
      <c r="F4" s="204"/>
      <c r="G4" s="204"/>
      <c r="H4" s="204"/>
      <c r="I4" s="204"/>
      <c r="J4" s="204"/>
      <c r="K4" s="204"/>
      <c r="L4" s="205"/>
      <c r="M4" s="199"/>
      <c r="N4" s="199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</row>
    <row r="5" spans="2:26" s="201" customFormat="1" ht="30" customHeight="1" thickBot="1" x14ac:dyDescent="0.25">
      <c r="B5" s="199"/>
      <c r="C5" s="693" t="s">
        <v>268</v>
      </c>
      <c r="D5" s="694"/>
      <c r="E5" s="206">
        <v>150810</v>
      </c>
      <c r="F5" s="202"/>
      <c r="G5" s="204"/>
      <c r="H5" s="204"/>
      <c r="I5" s="204"/>
      <c r="J5" s="204"/>
      <c r="K5" s="204"/>
      <c r="L5" s="205"/>
      <c r="M5" s="199"/>
      <c r="N5" s="199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2:26" s="201" customFormat="1" ht="30" customHeight="1" thickBot="1" x14ac:dyDescent="0.25">
      <c r="B6" s="199"/>
      <c r="C6" s="724" t="s">
        <v>248</v>
      </c>
      <c r="D6" s="725"/>
      <c r="E6" s="448" t="s">
        <v>249</v>
      </c>
      <c r="F6" s="726" t="s">
        <v>83</v>
      </c>
      <c r="G6" s="726"/>
      <c r="H6" s="726"/>
      <c r="I6" s="452" t="s">
        <v>250</v>
      </c>
      <c r="J6" s="452" t="s">
        <v>251</v>
      </c>
      <c r="K6" s="451" t="s">
        <v>252</v>
      </c>
      <c r="L6" s="334" t="s">
        <v>49</v>
      </c>
      <c r="M6" s="199"/>
      <c r="N6" s="199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</row>
    <row r="7" spans="2:26" s="213" customFormat="1" ht="30" customHeight="1" x14ac:dyDescent="0.2">
      <c r="C7" s="698">
        <v>6110</v>
      </c>
      <c r="D7" s="699"/>
      <c r="E7" s="321" t="s">
        <v>96</v>
      </c>
      <c r="F7" s="700" t="s">
        <v>284</v>
      </c>
      <c r="G7" s="700"/>
      <c r="H7" s="700"/>
      <c r="I7" s="336" t="s">
        <v>66</v>
      </c>
      <c r="J7" s="341">
        <v>8</v>
      </c>
      <c r="K7" s="210">
        <v>12.61</v>
      </c>
      <c r="L7" s="325">
        <f t="shared" ref="L7:L13" si="0">ROUND((J7*K7),2)</f>
        <v>100.88</v>
      </c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</row>
    <row r="8" spans="2:26" s="213" customFormat="1" ht="30" customHeight="1" x14ac:dyDescent="0.2">
      <c r="C8" s="705">
        <v>4783</v>
      </c>
      <c r="D8" s="703"/>
      <c r="E8" s="208" t="s">
        <v>96</v>
      </c>
      <c r="F8" s="713" t="s">
        <v>270</v>
      </c>
      <c r="G8" s="714"/>
      <c r="H8" s="715"/>
      <c r="I8" s="210" t="s">
        <v>66</v>
      </c>
      <c r="J8" s="210">
        <v>2.0021</v>
      </c>
      <c r="K8" s="210">
        <v>11.4</v>
      </c>
      <c r="L8" s="211">
        <f t="shared" si="0"/>
        <v>22.82</v>
      </c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</row>
    <row r="9" spans="2:26" s="213" customFormat="1" ht="30" customHeight="1" x14ac:dyDescent="0.2">
      <c r="C9" s="633">
        <v>252</v>
      </c>
      <c r="D9" s="634"/>
      <c r="E9" s="208" t="s">
        <v>96</v>
      </c>
      <c r="F9" s="635" t="s">
        <v>273</v>
      </c>
      <c r="G9" s="635"/>
      <c r="H9" s="635"/>
      <c r="I9" s="210" t="s">
        <v>66</v>
      </c>
      <c r="J9" s="210">
        <v>8</v>
      </c>
      <c r="K9" s="210">
        <v>9.48</v>
      </c>
      <c r="L9" s="211">
        <f t="shared" si="0"/>
        <v>75.84</v>
      </c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</row>
    <row r="10" spans="2:26" s="213" customFormat="1" ht="30" customHeight="1" x14ac:dyDescent="0.2">
      <c r="C10" s="705">
        <v>560</v>
      </c>
      <c r="D10" s="703"/>
      <c r="E10" s="208" t="s">
        <v>96</v>
      </c>
      <c r="F10" s="713" t="s">
        <v>271</v>
      </c>
      <c r="G10" s="714"/>
      <c r="H10" s="715"/>
      <c r="I10" s="210" t="s">
        <v>46</v>
      </c>
      <c r="J10" s="210">
        <v>18.399999999999999</v>
      </c>
      <c r="K10" s="210">
        <v>11.32</v>
      </c>
      <c r="L10" s="211">
        <f t="shared" si="0"/>
        <v>208.29</v>
      </c>
      <c r="O10" s="200"/>
      <c r="P10" s="371"/>
      <c r="Q10" s="371"/>
      <c r="R10" s="371"/>
      <c r="S10" s="200"/>
      <c r="T10" s="200"/>
      <c r="U10" s="200"/>
      <c r="V10" s="200"/>
      <c r="W10" s="200"/>
      <c r="X10" s="200"/>
      <c r="Y10" s="200"/>
      <c r="Z10" s="200"/>
    </row>
    <row r="11" spans="2:26" s="213" customFormat="1" ht="30" customHeight="1" x14ac:dyDescent="0.2">
      <c r="C11" s="727">
        <v>3768</v>
      </c>
      <c r="D11" s="728"/>
      <c r="E11" s="208" t="s">
        <v>96</v>
      </c>
      <c r="F11" s="729" t="s">
        <v>272</v>
      </c>
      <c r="G11" s="729"/>
      <c r="H11" s="729"/>
      <c r="I11" s="372" t="s">
        <v>229</v>
      </c>
      <c r="J11" s="372">
        <v>3.15</v>
      </c>
      <c r="K11" s="210">
        <v>1.95</v>
      </c>
      <c r="L11" s="211">
        <f t="shared" si="0"/>
        <v>6.14</v>
      </c>
      <c r="O11" s="200"/>
      <c r="P11" s="371"/>
      <c r="Q11" s="371"/>
      <c r="R11" s="371"/>
      <c r="S11" s="200"/>
      <c r="T11" s="200"/>
      <c r="U11" s="200"/>
      <c r="V11" s="200"/>
      <c r="W11" s="200"/>
      <c r="X11" s="200"/>
      <c r="Y11" s="200"/>
      <c r="Z11" s="200"/>
    </row>
    <row r="12" spans="2:26" s="213" customFormat="1" ht="30" customHeight="1" x14ac:dyDescent="0.2">
      <c r="C12" s="633">
        <v>7337</v>
      </c>
      <c r="D12" s="634"/>
      <c r="E12" s="208" t="s">
        <v>96</v>
      </c>
      <c r="F12" s="635" t="s">
        <v>543</v>
      </c>
      <c r="G12" s="635"/>
      <c r="H12" s="635"/>
      <c r="I12" s="209" t="s">
        <v>465</v>
      </c>
      <c r="J12" s="210">
        <v>1.2578</v>
      </c>
      <c r="K12" s="210">
        <v>39.840000000000003</v>
      </c>
      <c r="L12" s="211">
        <f t="shared" si="0"/>
        <v>50.11</v>
      </c>
      <c r="O12" s="200"/>
      <c r="P12" s="371"/>
      <c r="Q12" s="373"/>
      <c r="R12" s="371"/>
      <c r="S12" s="200"/>
      <c r="T12" s="200"/>
      <c r="U12" s="200"/>
      <c r="V12" s="200"/>
      <c r="W12" s="200"/>
      <c r="X12" s="200"/>
      <c r="Y12" s="200"/>
      <c r="Z12" s="200"/>
    </row>
    <row r="13" spans="2:26" s="213" customFormat="1" ht="30" customHeight="1" x14ac:dyDescent="0.2">
      <c r="C13" s="633">
        <v>574</v>
      </c>
      <c r="D13" s="634"/>
      <c r="E13" s="208" t="s">
        <v>96</v>
      </c>
      <c r="F13" s="635" t="s">
        <v>276</v>
      </c>
      <c r="G13" s="635"/>
      <c r="H13" s="635"/>
      <c r="I13" s="209" t="s">
        <v>46</v>
      </c>
      <c r="J13" s="210">
        <f>15*0.5</f>
        <v>7.5</v>
      </c>
      <c r="K13" s="210">
        <v>20.8</v>
      </c>
      <c r="L13" s="211">
        <f t="shared" si="0"/>
        <v>156</v>
      </c>
      <c r="O13" s="200"/>
      <c r="P13" s="371"/>
      <c r="Q13" s="373"/>
      <c r="R13" s="371"/>
      <c r="S13" s="200"/>
      <c r="T13" s="200"/>
      <c r="U13" s="200"/>
      <c r="V13" s="200"/>
      <c r="W13" s="200"/>
      <c r="X13" s="200"/>
      <c r="Y13" s="200"/>
      <c r="Z13" s="200"/>
    </row>
    <row r="14" spans="2:26" s="213" customFormat="1" ht="30" customHeight="1" x14ac:dyDescent="0.2">
      <c r="C14" s="633">
        <v>11963</v>
      </c>
      <c r="D14" s="634"/>
      <c r="E14" s="208" t="s">
        <v>96</v>
      </c>
      <c r="F14" s="635" t="s">
        <v>280</v>
      </c>
      <c r="G14" s="635"/>
      <c r="H14" s="635"/>
      <c r="I14" s="209" t="s">
        <v>229</v>
      </c>
      <c r="J14" s="210">
        <v>15</v>
      </c>
      <c r="K14" s="210">
        <v>6.96</v>
      </c>
      <c r="L14" s="211">
        <f>ROUND((J14*K14),2)</f>
        <v>104.4</v>
      </c>
      <c r="O14" s="200"/>
      <c r="P14" s="371"/>
      <c r="Q14" s="373"/>
      <c r="R14" s="371"/>
      <c r="S14" s="200"/>
      <c r="T14" s="200"/>
      <c r="U14" s="200"/>
      <c r="V14" s="200"/>
      <c r="W14" s="200"/>
      <c r="X14" s="200"/>
      <c r="Y14" s="200"/>
      <c r="Z14" s="200"/>
    </row>
    <row r="15" spans="2:26" s="213" customFormat="1" ht="30" customHeight="1" thickBot="1" x14ac:dyDescent="0.25">
      <c r="C15" s="707" t="s">
        <v>75</v>
      </c>
      <c r="D15" s="708"/>
      <c r="E15" s="449"/>
      <c r="F15" s="709"/>
      <c r="G15" s="709"/>
      <c r="H15" s="709"/>
      <c r="I15" s="449" t="s">
        <v>229</v>
      </c>
      <c r="J15" s="482">
        <v>1</v>
      </c>
      <c r="K15" s="339">
        <v>724.48</v>
      </c>
      <c r="L15" s="340">
        <f>ROUND(SUM(L7:L14),2)</f>
        <v>724.48</v>
      </c>
      <c r="N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</row>
    <row r="16" spans="2:26" ht="15.75" customHeight="1" x14ac:dyDescent="0.2">
      <c r="B16" s="94"/>
      <c r="C16" s="94"/>
      <c r="D16" s="94"/>
      <c r="E16" s="94"/>
      <c r="F16" s="94"/>
      <c r="G16" s="94"/>
      <c r="H16" s="94"/>
      <c r="I16" s="215"/>
      <c r="J16" s="216"/>
      <c r="K16" s="94"/>
      <c r="L16" s="94"/>
      <c r="M16" s="94"/>
      <c r="N16" s="94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</row>
    <row r="17" spans="2:13" ht="15.75" customHeight="1" x14ac:dyDescent="0.2">
      <c r="B17" s="94"/>
      <c r="C17" s="213"/>
      <c r="D17" s="213"/>
      <c r="E17" s="213"/>
      <c r="F17" s="217"/>
      <c r="G17" s="217"/>
      <c r="H17" s="217"/>
      <c r="I17" s="213"/>
      <c r="J17" s="218"/>
      <c r="K17" s="219"/>
      <c r="L17" s="220"/>
      <c r="M17" s="94"/>
    </row>
    <row r="18" spans="2:13" ht="15" x14ac:dyDescent="0.2">
      <c r="B18" s="94"/>
      <c r="C18" s="213"/>
      <c r="D18" s="213"/>
      <c r="E18" s="213"/>
      <c r="F18" s="217"/>
      <c r="G18" s="217"/>
      <c r="H18" s="217"/>
      <c r="I18" s="213"/>
      <c r="J18" s="218"/>
      <c r="K18" s="219"/>
      <c r="L18" s="220"/>
      <c r="M18" s="94"/>
    </row>
    <row r="19" spans="2:13" x14ac:dyDescent="0.2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2:13" x14ac:dyDescent="0.2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2:13" x14ac:dyDescent="0.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2:13" x14ac:dyDescent="0.2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2:13" x14ac:dyDescent="0.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2:13" x14ac:dyDescent="0.2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2:13" x14ac:dyDescent="0.2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</row>
    <row r="26" spans="2:13" x14ac:dyDescent="0.2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pans="2:13" x14ac:dyDescent="0.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</row>
    <row r="28" spans="2:13" x14ac:dyDescent="0.2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2:13" x14ac:dyDescent="0.2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</row>
    <row r="30" spans="2:13" x14ac:dyDescent="0.2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2:13" x14ac:dyDescent="0.2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2" spans="2:13" x14ac:dyDescent="0.2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spans="2:13" x14ac:dyDescent="0.2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2:13" ht="15" x14ac:dyDescent="0.2"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</row>
  </sheetData>
  <mergeCells count="25">
    <mergeCell ref="C12:D12"/>
    <mergeCell ref="F12:H12"/>
    <mergeCell ref="C15:D15"/>
    <mergeCell ref="F15:H15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C6:D6"/>
    <mergeCell ref="F6:H6"/>
    <mergeCell ref="C7:D7"/>
    <mergeCell ref="F7:H7"/>
    <mergeCell ref="C8:D8"/>
    <mergeCell ref="F8:H8"/>
    <mergeCell ref="C2:L2"/>
    <mergeCell ref="C3:D3"/>
    <mergeCell ref="F3:L3"/>
    <mergeCell ref="C4:D4"/>
    <mergeCell ref="C5:D5"/>
  </mergeCells>
  <pageMargins left="0.27559055118110237" right="0.27559055118110237" top="0.98425196850393704" bottom="0.27559055118110237" header="0" footer="0"/>
  <pageSetup paperSize="9" scale="81" fitToHeight="100" orientation="landscape" r:id="rId1"/>
  <headerFooter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18</vt:i4>
      </vt:variant>
    </vt:vector>
  </HeadingPairs>
  <TitlesOfParts>
    <vt:vector size="29" baseType="lpstr">
      <vt:lpstr>CAPA </vt:lpstr>
      <vt:lpstr>ORÇAMENTO ETE_REDE</vt:lpstr>
      <vt:lpstr>CRONOGRAMA OBRA REDE</vt:lpstr>
      <vt:lpstr>COMP. BLINDAGEM 1,5 - 3,0</vt:lpstr>
      <vt:lpstr>COMP. BLINDAGEM 3,0-4,5</vt:lpstr>
      <vt:lpstr>COMPOSIÇÃO PAVIMENTAÇÃO</vt:lpstr>
      <vt:lpstr>COMPOSIÇÃO POÇO DE VISITA</vt:lpstr>
      <vt:lpstr>COMPOSIÇÃO CAMARA BALÃO</vt:lpstr>
      <vt:lpstr>CESTO METÁLICO</vt:lpstr>
      <vt:lpstr>COMPOSIÇÃO POSTE-BLOCO</vt:lpstr>
      <vt:lpstr>ASSEN. PEAD</vt:lpstr>
      <vt:lpstr>'ASSEN. PEAD'!Area_de_impressao</vt:lpstr>
      <vt:lpstr>'CAPA '!Area_de_impressao</vt:lpstr>
      <vt:lpstr>'CESTO METÁLICO'!Area_de_impressao</vt:lpstr>
      <vt:lpstr>'COMP. BLINDAGEM 1,5 - 3,0'!Area_de_impressao</vt:lpstr>
      <vt:lpstr>'COMP. BLINDAGEM 3,0-4,5'!Area_de_impressao</vt:lpstr>
      <vt:lpstr>'COMPOSIÇÃO CAMARA BALÃO'!Area_de_impressao</vt:lpstr>
      <vt:lpstr>'COMPOSIÇÃO PAVIMENTAÇÃO'!Area_de_impressao</vt:lpstr>
      <vt:lpstr>'COMPOSIÇÃO POÇO DE VISITA'!Area_de_impressao</vt:lpstr>
      <vt:lpstr>'COMPOSIÇÃO POSTE-BLOCO'!Area_de_impressao</vt:lpstr>
      <vt:lpstr>'CRONOGRAMA OBRA REDE'!Area_de_impressao</vt:lpstr>
      <vt:lpstr>'ORÇAMENTO ETE_REDE'!Area_de_impressao</vt:lpstr>
      <vt:lpstr>'ASSEN. PEAD'!Titulos_de_impressao</vt:lpstr>
      <vt:lpstr>'COMP. BLINDAGEM 1,5 - 3,0'!Titulos_de_impressao</vt:lpstr>
      <vt:lpstr>'COMP. BLINDAGEM 3,0-4,5'!Titulos_de_impressao</vt:lpstr>
      <vt:lpstr>'COMPOSIÇÃO PAVIMENTAÇÃO'!Titulos_de_impressao</vt:lpstr>
      <vt:lpstr>'COMPOSIÇÃO POÇO DE VISITA'!Titulos_de_impressao</vt:lpstr>
      <vt:lpstr>'COMPOSIÇÃO POSTE-BLOCO'!Titulos_de_impressao</vt:lpstr>
      <vt:lpstr>'ORÇAMENTO ETE_REDE'!Titulos_de_impressao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RDG SCHMITZ</dc:creator>
  <cp:lastModifiedBy>Tecnico14</cp:lastModifiedBy>
  <cp:lastPrinted>2014-06-25T17:35:38Z</cp:lastPrinted>
  <dcterms:created xsi:type="dcterms:W3CDTF">1997-07-10T13:04:55Z</dcterms:created>
  <dcterms:modified xsi:type="dcterms:W3CDTF">2014-07-14T13:55:57Z</dcterms:modified>
</cp:coreProperties>
</file>